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\\SWZURFS0\App\PM\PC Finanzen &amp; Steuern\P R O D U K T E_\03_B-Books_und_Bücher\03_Navigator\Lohn_Navigator\1_Input\Arbeitshilfen\"/>
    </mc:Choice>
  </mc:AlternateContent>
  <xr:revisionPtr revIDLastSave="0" documentId="13_ncr:1_{AB994BD0-13F9-4E9C-8714-E727A13C8B5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rläuterung" sheetId="23" r:id="rId1"/>
    <sheet name="Vorlage1" sheetId="21" r:id="rId2"/>
    <sheet name="Vorlage2" sheetId="22" r:id="rId3"/>
    <sheet name="Vorlage3" sheetId="19" r:id="rId4"/>
  </sheets>
  <definedNames>
    <definedName name="_xlnm.Print_Area" localSheetId="1">Vorlage1!$A$2:$F$49</definedName>
    <definedName name="_xlnm.Print_Area" localSheetId="2">Vorlage2!$A$2:$F$43</definedName>
    <definedName name="_xlnm.Print_Area" localSheetId="3">Vorlage3!$A$2:$F$68</definedName>
    <definedName name="tarif_2008_intern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2" l="1"/>
  <c r="H4" i="21"/>
  <c r="H4" i="19"/>
  <c r="A9" i="19" s="1"/>
  <c r="C68" i="19" l="1"/>
  <c r="A9" i="22" l="1"/>
  <c r="C43" i="22"/>
  <c r="A9" i="21"/>
  <c r="C49" i="21"/>
  <c r="F38" i="22" l="1"/>
  <c r="F37" i="22"/>
  <c r="F36" i="22"/>
  <c r="F35" i="22"/>
  <c r="F27" i="22"/>
  <c r="F18" i="22"/>
  <c r="F17" i="22"/>
  <c r="F16" i="22"/>
  <c r="F15" i="22"/>
  <c r="F13" i="22"/>
  <c r="C14" i="22" s="1"/>
  <c r="F14" i="22" s="1"/>
  <c r="F44" i="21"/>
  <c r="F43" i="21"/>
  <c r="F42" i="21"/>
  <c r="F41" i="21"/>
  <c r="F33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63" i="19"/>
  <c r="F62" i="19"/>
  <c r="F61" i="19"/>
  <c r="F60" i="19"/>
  <c r="F52" i="19"/>
  <c r="F38" i="19"/>
  <c r="F37" i="19"/>
  <c r="F36" i="19"/>
  <c r="F35" i="19"/>
  <c r="F34" i="19"/>
  <c r="F43" i="19" s="1"/>
  <c r="F33" i="19"/>
  <c r="F32" i="19"/>
  <c r="F41" i="19" s="1"/>
  <c r="F31" i="19"/>
  <c r="F40" i="19" s="1"/>
  <c r="F30" i="19"/>
  <c r="F39" i="19" s="1"/>
  <c r="F29" i="19"/>
  <c r="F28" i="19"/>
  <c r="F27" i="19"/>
  <c r="F26" i="19"/>
  <c r="F25" i="19"/>
  <c r="F24" i="19"/>
  <c r="F23" i="19"/>
  <c r="F22" i="19"/>
  <c r="F19" i="19"/>
  <c r="C21" i="19" s="1"/>
  <c r="F21" i="19" s="1"/>
  <c r="F18" i="19"/>
  <c r="F17" i="19"/>
  <c r="F16" i="19"/>
  <c r="F15" i="19"/>
  <c r="F14" i="19"/>
  <c r="F13" i="19"/>
  <c r="C23" i="22" l="1"/>
  <c r="C24" i="22" s="1"/>
  <c r="F24" i="22" s="1"/>
  <c r="F19" i="22"/>
  <c r="C29" i="21"/>
  <c r="C30" i="21" s="1"/>
  <c r="F30" i="21" s="1"/>
  <c r="C34" i="21"/>
  <c r="F34" i="21" s="1"/>
  <c r="F29" i="21"/>
  <c r="F25" i="21"/>
  <c r="C20" i="19"/>
  <c r="F20" i="19" s="1"/>
  <c r="C51" i="19" s="1"/>
  <c r="F51" i="19" s="1"/>
  <c r="F42" i="19"/>
  <c r="C48" i="19" l="1"/>
  <c r="F23" i="22"/>
  <c r="C28" i="22"/>
  <c r="F28" i="22" s="1"/>
  <c r="C26" i="22"/>
  <c r="F26" i="22" s="1"/>
  <c r="C25" i="22"/>
  <c r="F25" i="22" s="1"/>
  <c r="C32" i="21"/>
  <c r="F32" i="21" s="1"/>
  <c r="C31" i="21"/>
  <c r="F31" i="21" s="1"/>
  <c r="F48" i="19"/>
  <c r="F44" i="19"/>
  <c r="C53" i="19" l="1"/>
  <c r="F53" i="19" s="1"/>
  <c r="C49" i="19"/>
  <c r="F49" i="19" s="1"/>
  <c r="C50" i="19"/>
  <c r="F50" i="19" s="1"/>
  <c r="F29" i="22"/>
  <c r="F31" i="22" s="1"/>
  <c r="F39" i="22" s="1"/>
  <c r="F35" i="21"/>
  <c r="F37" i="21" s="1"/>
  <c r="F45" i="21" s="1"/>
  <c r="F54" i="19" l="1"/>
  <c r="F56" i="19" s="1"/>
  <c r="F64" i="19" s="1"/>
</calcChain>
</file>

<file path=xl/sharedStrings.xml><?xml version="1.0" encoding="utf-8"?>
<sst xmlns="http://schemas.openxmlformats.org/spreadsheetml/2006/main" count="303" uniqueCount="90">
  <si>
    <t>KTG-Abzug</t>
  </si>
  <si>
    <t>NBU-Abzug</t>
  </si>
  <si>
    <t>Total Abzüge</t>
  </si>
  <si>
    <t>Bankverbindung:</t>
  </si>
  <si>
    <t>Auszahlungsdatum:</t>
  </si>
  <si>
    <t>Überstunden (125%)</t>
  </si>
  <si>
    <t>Überstunden (100%)</t>
  </si>
  <si>
    <t>Basis</t>
  </si>
  <si>
    <t>Feiertagszulage Stundenlohn</t>
  </si>
  <si>
    <t>Bonus</t>
  </si>
  <si>
    <t>Kinderzulage</t>
  </si>
  <si>
    <t>Ausbildungszulage</t>
  </si>
  <si>
    <t>Yvonne Zürcher</t>
  </si>
  <si>
    <t>Krankentaggeld aus Vormonaten</t>
  </si>
  <si>
    <t>Unfalltaggeld aus Vormonaten</t>
  </si>
  <si>
    <t>Betrag wurde überwiesen auf Konto</t>
  </si>
  <si>
    <t>Rosenweg 14</t>
  </si>
  <si>
    <t>9998 Testikon</t>
  </si>
  <si>
    <t>1-23-45678-9</t>
  </si>
  <si>
    <t>Sonstige Zulagen und Abzüge</t>
  </si>
  <si>
    <t>Nettolohn</t>
  </si>
  <si>
    <t>Auszahlung</t>
  </si>
  <si>
    <t>Lohn und Zulagen</t>
  </si>
  <si>
    <t>LA</t>
  </si>
  <si>
    <t>Bezeichnung</t>
  </si>
  <si>
    <t xml:space="preserve">Betrag </t>
  </si>
  <si>
    <t>Anzahl</t>
  </si>
  <si>
    <t>Ansatz</t>
  </si>
  <si>
    <t xml:space="preserve">Total </t>
  </si>
  <si>
    <t>Stundenlohn</t>
  </si>
  <si>
    <t>Ferienzulage Stundenlohn</t>
  </si>
  <si>
    <t>Dienstaltersgeschenk</t>
  </si>
  <si>
    <t>13. Monatslohn</t>
  </si>
  <si>
    <t>Gratifikation</t>
  </si>
  <si>
    <t>Bruttolohn</t>
  </si>
  <si>
    <t>Abzüge</t>
  </si>
  <si>
    <t xml:space="preserve">Basis </t>
  </si>
  <si>
    <t>Privatanteil Geschäftsauto</t>
  </si>
  <si>
    <t>Firma Muster AG</t>
  </si>
  <si>
    <t>Industriestrasse 123</t>
  </si>
  <si>
    <t>9999 Irgendwo</t>
  </si>
  <si>
    <t>Lohnabrechnung</t>
  </si>
  <si>
    <t>Lokalbank Irgendwo</t>
  </si>
  <si>
    <t>Monatslohn</t>
  </si>
  <si>
    <t>Herr/Frau</t>
  </si>
  <si>
    <t>Auszahlung Ferientage</t>
  </si>
  <si>
    <t>Zulage (Sonntag/Nacht/Schicht)</t>
  </si>
  <si>
    <t>Korrektur Privatanteil GAuto</t>
  </si>
  <si>
    <t>Andere Zulage</t>
  </si>
  <si>
    <t>Naturalleistungen</t>
  </si>
  <si>
    <t>Korrektur Naturalleistungen</t>
  </si>
  <si>
    <t>Korrektur Unfalltaggeld</t>
  </si>
  <si>
    <t>Korrektur Krankentaggeld</t>
  </si>
  <si>
    <t>Korrektur EO-Entschädigung</t>
  </si>
  <si>
    <t>Korrektur Monatslohn</t>
  </si>
  <si>
    <t>+</t>
  </si>
  <si>
    <t>AHV</t>
  </si>
  <si>
    <t>—</t>
  </si>
  <si>
    <t>EO-Taggelder aus Vormonaten</t>
  </si>
  <si>
    <t>NBU</t>
  </si>
  <si>
    <t>ALV1-Abzug</t>
  </si>
  <si>
    <t>ALV2-Abzug</t>
  </si>
  <si>
    <t>PK-Abzug</t>
  </si>
  <si>
    <t>Effektive Spesen</t>
  </si>
  <si>
    <t>Pauschalspesen</t>
  </si>
  <si>
    <t>Sonstige Zulagen</t>
  </si>
  <si>
    <t>Sonstige Abzüge</t>
  </si>
  <si>
    <t>Basis überprüfen !</t>
  </si>
  <si>
    <t>Vorlagen Lohnabrechnung</t>
  </si>
  <si>
    <t>Es stehen drei Vorlagen zur Verfügung:</t>
  </si>
  <si>
    <t>- Vorlage 1: Monatslohn</t>
  </si>
  <si>
    <t>- Vorlage 2: Stundenlohn</t>
  </si>
  <si>
    <t>- Vorlage 3: Monatslohn und Stundenlohn sowie eine ganze Reihe von weiteren Lohnarten wie Privatanteil Geschäftsauto, Naturallohn, Krankentaggeld, Unfalltaggeld, EO-Taggeld, etc.</t>
  </si>
  <si>
    <t>AHV/IV/EO-Abzug</t>
  </si>
  <si>
    <t>- Mitarbeitende zwischen dem 18. und 64/65. Altersjahr.</t>
  </si>
  <si>
    <t>- Geringfügiger Lohn von CHF 2300.--/Jahr überschritten</t>
  </si>
  <si>
    <t>- Wochenarbeitszeit über 8 Wochenstunden (NBU)</t>
  </si>
  <si>
    <t>ALV und NBU-Grenzbeträge</t>
  </si>
  <si>
    <t>Berechnungsannahme der Vorlagen:</t>
  </si>
  <si>
    <t>Die Vorlagen rechnen wie folgt: Überschreitet der AHV-pflichtige Lohn den Grenzbetrag von CHF 12'350.-- wird überprüft, ob der Monatslohn über diesem Betrag liegt. Liegt er darüber, wird die ALV1- und UV-Grenze von CHF 12'350.-- angewendet. Liegt er darunter, wird vermutet, dass der Jahreslohn unter CHF 148'200.-- liegt und somit der ganze AHV-pflichtige Lohn auch ALV1- und UV-pflichtig ist. Dies führt in vielen Fällen zur korrekten Basis, in verschiedenen Fällen ist jedoch eine Korrektur erforderlich.</t>
  </si>
  <si>
    <t>Die Überprüfung und allfällige Korrektur der Grenzbeträge kann auch erst Ende Jahr (resp. bei einem Austritt) erfolgen.</t>
  </si>
  <si>
    <t>Der ALV1 und NBU-Grenzbetrag von CHF 148'200.-- gilt für den Jahreslohn. Die monatliche Berechnung auf der Basis von CHF 12'350.-- führt oft nicht zum korrekten Resultat.</t>
  </si>
  <si>
    <t>Bei andern Konstellationen sind Korrekturen erforderlich.</t>
  </si>
  <si>
    <t>In verschiedenen Fällen ist auch die Pflichtigkeit oder die Basis der verschiedenen Sozialversicherungen anzupassen:</t>
  </si>
  <si>
    <t>Eine korrekte Berechnung aller Fälle ist in einem einfachen Exceltool nicht automatisch möglich. Bitte überprüfen Sie die verschiedenen Berechnungen und korrigieren Sie diese wo erforderlich.</t>
  </si>
  <si>
    <t>Lohnabrechnung Stundenlohn</t>
  </si>
  <si>
    <t>Lohnabrechnung Monatslohn</t>
  </si>
  <si>
    <t xml:space="preserve">Die Vorlagen sind ungeschütze Excelsheets. Sie dienen Ihnen zur Unterstützung bei der Erstellung oder Überprüfung von Lohnabrechnungen. </t>
  </si>
  <si>
    <t>Datum</t>
  </si>
  <si>
    <t>Die Sozialversicherungswerte gelten für das Jahr 2021 und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</si>
</sst>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&quot;SFr.&quot;\ * #,##0.00_ ;_ &quot;SFr.&quot;\ * \-#,##0.00_ ;_ &quot;SFr.&quot;\ * &quot;-&quot;??_ ;_ @_ "/>
    <numFmt numFmtId="165" formatCode="mmmm\ yyyy"/>
    <numFmt numFmtId="166" formatCode="d/m/yy"/>
    <numFmt numFmtId="167" formatCode="d/\ mmm/\ yy"/>
    <numFmt numFmtId="168" formatCode="_ [$CHF-1407]\ * #,##0.00_ ;_ [$CHF-1407]\ * \-#,##0.00_ ;_ [$CHF-1407]\ * &quot;-&quot;??_ ;_ @_ "/>
    <numFmt numFmtId="169" formatCode="dd/mm/yy;@"/>
    <numFmt numFmtId="170" formatCode="#/30"/>
    <numFmt numFmtId="171" formatCode="#/31"/>
    <numFmt numFmtId="172" formatCode="#/28"/>
    <numFmt numFmtId="173" formatCode="0.000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4">
    <xf numFmtId="0" fontId="0" fillId="0" borderId="0" xfId="0"/>
    <xf numFmtId="164" fontId="3" fillId="0" borderId="0" xfId="2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9" fontId="3" fillId="0" borderId="0" xfId="0" applyNumberFormat="1" applyFont="1" applyBorder="1" applyAlignment="1">
      <alignment horizontal="center" vertical="top" wrapText="1"/>
    </xf>
    <xf numFmtId="0" fontId="3" fillId="0" borderId="0" xfId="0" quotePrefix="1" applyFont="1" applyBorder="1" applyAlignment="1">
      <alignment horizontal="center" vertical="top" wrapText="1"/>
    </xf>
    <xf numFmtId="164" fontId="3" fillId="0" borderId="0" xfId="2" applyFont="1" applyBorder="1" applyAlignment="1">
      <alignment horizontal="center"/>
    </xf>
    <xf numFmtId="9" fontId="3" fillId="0" borderId="0" xfId="0" quotePrefix="1" applyNumberFormat="1" applyFont="1" applyBorder="1" applyAlignment="1">
      <alignment horizontal="center" vertical="top" wrapText="1"/>
    </xf>
    <xf numFmtId="0" fontId="4" fillId="0" borderId="0" xfId="0" applyFont="1" applyAlignment="1"/>
    <xf numFmtId="0" fontId="3" fillId="0" borderId="0" xfId="0" applyFont="1" applyAlignment="1"/>
    <xf numFmtId="13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164" fontId="3" fillId="0" borderId="0" xfId="2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justify" vertical="center" wrapText="1"/>
    </xf>
    <xf numFmtId="164" fontId="3" fillId="0" borderId="0" xfId="2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 wrapText="1"/>
    </xf>
    <xf numFmtId="164" fontId="3" fillId="0" borderId="0" xfId="2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6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9" fontId="3" fillId="0" borderId="0" xfId="0" applyNumberFormat="1" applyFont="1" applyBorder="1" applyAlignment="1">
      <alignment horizontal="right" vertical="center"/>
    </xf>
    <xf numFmtId="14" fontId="3" fillId="0" borderId="0" xfId="2" applyNumberFormat="1" applyFont="1" applyBorder="1" applyAlignment="1">
      <alignment horizontal="justify" vertical="center" wrapText="1"/>
    </xf>
    <xf numFmtId="172" fontId="3" fillId="0" borderId="0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164" fontId="4" fillId="0" borderId="0" xfId="2" applyFont="1" applyBorder="1" applyAlignment="1">
      <alignment horizontal="justify" vertical="center" wrapText="1"/>
    </xf>
    <xf numFmtId="168" fontId="3" fillId="0" borderId="0" xfId="2" applyNumberFormat="1" applyFont="1" applyBorder="1" applyAlignment="1">
      <alignment horizontal="justify" vertical="center" wrapText="1"/>
    </xf>
    <xf numFmtId="14" fontId="3" fillId="0" borderId="0" xfId="0" applyNumberFormat="1" applyFont="1" applyAlignment="1"/>
    <xf numFmtId="164" fontId="3" fillId="0" borderId="0" xfId="2" quotePrefix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2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168" fontId="2" fillId="0" borderId="0" xfId="2" applyNumberFormat="1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 wrapText="1"/>
    </xf>
    <xf numFmtId="10" fontId="3" fillId="0" borderId="0" xfId="2" quotePrefix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168" fontId="3" fillId="0" borderId="0" xfId="2" applyNumberFormat="1" applyFont="1" applyFill="1" applyBorder="1" applyAlignment="1">
      <alignment horizontal="justify" vertical="center" wrapText="1"/>
    </xf>
    <xf numFmtId="168" fontId="3" fillId="0" borderId="0" xfId="2" applyNumberFormat="1" applyFont="1" applyFill="1" applyBorder="1" applyAlignment="1">
      <alignment horizontal="justify" vertical="top" wrapText="1"/>
    </xf>
    <xf numFmtId="168" fontId="3" fillId="2" borderId="0" xfId="2" applyNumberFormat="1" applyFont="1" applyFill="1" applyBorder="1" applyAlignment="1">
      <alignment horizontal="justify" vertical="center" wrapText="1"/>
    </xf>
    <xf numFmtId="168" fontId="3" fillId="2" borderId="0" xfId="2" applyNumberFormat="1" applyFont="1" applyFill="1" applyBorder="1" applyAlignment="1">
      <alignment horizontal="justify" vertical="top" wrapText="1"/>
    </xf>
    <xf numFmtId="170" fontId="3" fillId="2" borderId="0" xfId="0" quotePrefix="1" applyNumberFormat="1" applyFont="1" applyFill="1" applyBorder="1" applyAlignment="1">
      <alignment horizontal="center" vertical="center" wrapText="1"/>
    </xf>
    <xf numFmtId="171" fontId="3" fillId="2" borderId="0" xfId="0" quotePrefix="1" applyNumberFormat="1" applyFont="1" applyFill="1" applyBorder="1" applyAlignment="1">
      <alignment horizontal="center" vertical="center" wrapText="1"/>
    </xf>
    <xf numFmtId="172" fontId="3" fillId="2" borderId="0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9" fontId="3" fillId="2" borderId="0" xfId="0" applyNumberFormat="1" applyFont="1" applyFill="1" applyBorder="1" applyAlignment="1">
      <alignment horizontal="center" vertical="center" wrapText="1"/>
    </xf>
    <xf numFmtId="10" fontId="3" fillId="2" borderId="0" xfId="1" applyNumberFormat="1" applyFont="1" applyFill="1" applyBorder="1" applyAlignment="1">
      <alignment horizontal="center" vertical="top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quotePrefix="1" applyFont="1" applyAlignment="1">
      <alignment wrapText="1"/>
    </xf>
    <xf numFmtId="0" fontId="1" fillId="0" borderId="0" xfId="0" applyFont="1" applyBorder="1" applyAlignment="1">
      <alignment horizontal="justify" vertical="center" wrapText="1"/>
    </xf>
    <xf numFmtId="173" fontId="3" fillId="0" borderId="0" xfId="0" applyNumberFormat="1" applyFont="1" applyBorder="1" applyAlignment="1">
      <alignment horizontal="center" vertical="center" wrapText="1"/>
    </xf>
    <xf numFmtId="173" fontId="3" fillId="2" borderId="0" xfId="1" applyNumberFormat="1" applyFont="1" applyFill="1" applyBorder="1" applyAlignment="1">
      <alignment horizontal="center" vertical="top" wrapText="1"/>
    </xf>
    <xf numFmtId="173" fontId="3" fillId="0" borderId="0" xfId="0" applyNumberFormat="1" applyFont="1" applyBorder="1" applyAlignment="1">
      <alignment horizontal="center" vertical="top" wrapText="1"/>
    </xf>
    <xf numFmtId="173" fontId="3" fillId="2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left" vertical="center"/>
    </xf>
    <xf numFmtId="14" fontId="3" fillId="0" borderId="0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</cellXfs>
  <cellStyles count="3">
    <cellStyle name="Prozent" xfId="1" builtinId="5"/>
    <cellStyle name="Standard" xfId="0" builtinId="0"/>
    <cellStyle name="Währung" xfId="2" builtinId="4"/>
  </cellStyles>
  <dxfs count="2"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6"/>
  <sheetViews>
    <sheetView showGridLines="0" tabSelected="1" zoomScaleNormal="100" workbookViewId="0">
      <selection activeCell="B95" sqref="B95"/>
    </sheetView>
  </sheetViews>
  <sheetFormatPr baseColWidth="10" defaultRowHeight="12.75" x14ac:dyDescent="0.2"/>
  <cols>
    <col min="1" max="1" width="3.85546875" customWidth="1"/>
    <col min="2" max="2" width="90" style="59" customWidth="1"/>
  </cols>
  <sheetData>
    <row r="2" spans="2:2" x14ac:dyDescent="0.2">
      <c r="B2" s="58" t="s">
        <v>68</v>
      </c>
    </row>
    <row r="4" spans="2:2" x14ac:dyDescent="0.2">
      <c r="B4" s="60" t="s">
        <v>89</v>
      </c>
    </row>
    <row r="6" spans="2:2" x14ac:dyDescent="0.2">
      <c r="B6" s="60" t="s">
        <v>69</v>
      </c>
    </row>
    <row r="7" spans="2:2" x14ac:dyDescent="0.2">
      <c r="B7" s="61" t="s">
        <v>70</v>
      </c>
    </row>
    <row r="8" spans="2:2" x14ac:dyDescent="0.2">
      <c r="B8" s="61" t="s">
        <v>71</v>
      </c>
    </row>
    <row r="9" spans="2:2" ht="25.5" x14ac:dyDescent="0.2">
      <c r="B9" s="61" t="s">
        <v>72</v>
      </c>
    </row>
    <row r="11" spans="2:2" ht="25.5" x14ac:dyDescent="0.2">
      <c r="B11" s="60" t="s">
        <v>87</v>
      </c>
    </row>
    <row r="13" spans="2:2" ht="25.5" x14ac:dyDescent="0.2">
      <c r="B13" s="60" t="s">
        <v>84</v>
      </c>
    </row>
    <row r="15" spans="2:2" ht="25.5" x14ac:dyDescent="0.2">
      <c r="B15" s="60" t="s">
        <v>83</v>
      </c>
    </row>
    <row r="17" spans="2:2" x14ac:dyDescent="0.2">
      <c r="B17" s="60" t="s">
        <v>78</v>
      </c>
    </row>
    <row r="18" spans="2:2" x14ac:dyDescent="0.2">
      <c r="B18" s="61" t="s">
        <v>74</v>
      </c>
    </row>
    <row r="19" spans="2:2" x14ac:dyDescent="0.2">
      <c r="B19" s="61" t="s">
        <v>75</v>
      </c>
    </row>
    <row r="20" spans="2:2" x14ac:dyDescent="0.2">
      <c r="B20" s="61" t="s">
        <v>76</v>
      </c>
    </row>
    <row r="21" spans="2:2" x14ac:dyDescent="0.2">
      <c r="B21" s="61" t="s">
        <v>82</v>
      </c>
    </row>
    <row r="23" spans="2:2" x14ac:dyDescent="0.2">
      <c r="B23" s="60" t="s">
        <v>77</v>
      </c>
    </row>
    <row r="24" spans="2:2" ht="25.5" x14ac:dyDescent="0.2">
      <c r="B24" s="60" t="s">
        <v>81</v>
      </c>
    </row>
    <row r="25" spans="2:2" ht="63.75" x14ac:dyDescent="0.2">
      <c r="B25" s="60" t="s">
        <v>79</v>
      </c>
    </row>
    <row r="26" spans="2:2" ht="25.5" x14ac:dyDescent="0.2">
      <c r="B26" s="60" t="s">
        <v>80</v>
      </c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2:I52"/>
  <sheetViews>
    <sheetView showGridLines="0" zoomScaleNormal="100" workbookViewId="0">
      <selection activeCell="A2" sqref="A2"/>
    </sheetView>
  </sheetViews>
  <sheetFormatPr baseColWidth="10" defaultColWidth="11.5703125" defaultRowHeight="12.75" x14ac:dyDescent="0.2"/>
  <cols>
    <col min="1" max="1" width="5.28515625" style="12" customWidth="1"/>
    <col min="2" max="2" width="32.28515625" style="12" customWidth="1"/>
    <col min="3" max="3" width="15.28515625" style="12" customWidth="1"/>
    <col min="4" max="4" width="9.140625" style="13" customWidth="1"/>
    <col min="5" max="5" width="8.7109375" style="16" customWidth="1"/>
    <col min="6" max="6" width="15" style="13" customWidth="1"/>
    <col min="7" max="7" width="13.42578125" style="10" customWidth="1"/>
    <col min="8" max="9" width="5.42578125" style="39" bestFit="1" customWidth="1"/>
    <col min="10" max="16384" width="11.5703125" style="10"/>
  </cols>
  <sheetData>
    <row r="2" spans="1:9" ht="15.75" x14ac:dyDescent="0.2">
      <c r="A2" s="43" t="s">
        <v>86</v>
      </c>
      <c r="C2" s="21"/>
      <c r="D2" s="21"/>
      <c r="E2" s="21"/>
      <c r="F2" s="21"/>
    </row>
    <row r="3" spans="1:9" x14ac:dyDescent="0.2">
      <c r="H3" s="69" t="s">
        <v>88</v>
      </c>
      <c r="I3" s="70"/>
    </row>
    <row r="4" spans="1:9" x14ac:dyDescent="0.2">
      <c r="A4" s="20" t="s">
        <v>38</v>
      </c>
      <c r="D4" s="12" t="s">
        <v>44</v>
      </c>
      <c r="F4" s="28"/>
      <c r="H4" s="71">
        <f ca="1">TODAY()+100</f>
        <v>44856</v>
      </c>
      <c r="I4" s="72"/>
    </row>
    <row r="5" spans="1:9" x14ac:dyDescent="0.2">
      <c r="A5" s="12" t="s">
        <v>39</v>
      </c>
      <c r="D5" s="12" t="s">
        <v>12</v>
      </c>
      <c r="F5" s="28"/>
    </row>
    <row r="6" spans="1:9" x14ac:dyDescent="0.2">
      <c r="A6" s="12" t="s">
        <v>40</v>
      </c>
      <c r="D6" s="12" t="s">
        <v>16</v>
      </c>
      <c r="F6" s="28"/>
    </row>
    <row r="7" spans="1:9" x14ac:dyDescent="0.2">
      <c r="D7" s="12" t="s">
        <v>17</v>
      </c>
      <c r="F7" s="28"/>
    </row>
    <row r="8" spans="1:9" x14ac:dyDescent="0.2">
      <c r="A8" s="20" t="s">
        <v>41</v>
      </c>
      <c r="C8" s="14"/>
      <c r="D8" s="25"/>
      <c r="E8" s="12"/>
      <c r="F8" s="12"/>
    </row>
    <row r="9" spans="1:9" x14ac:dyDescent="0.2">
      <c r="A9" s="73" t="str">
        <f ca="1">TEXT(H4,"MMMM JJJJ")</f>
        <v>Oktober 2022</v>
      </c>
      <c r="B9" s="73"/>
      <c r="C9" s="14"/>
      <c r="D9" s="22"/>
      <c r="E9" s="19"/>
    </row>
    <row r="10" spans="1:9" x14ac:dyDescent="0.2">
      <c r="B10" s="15"/>
    </row>
    <row r="11" spans="1:9" x14ac:dyDescent="0.2">
      <c r="B11" s="30" t="s">
        <v>22</v>
      </c>
    </row>
    <row r="12" spans="1:9" s="9" customFormat="1" x14ac:dyDescent="0.2">
      <c r="A12" s="31" t="s">
        <v>23</v>
      </c>
      <c r="B12" s="32" t="s">
        <v>24</v>
      </c>
      <c r="C12" s="31" t="s">
        <v>7</v>
      </c>
      <c r="D12" s="31" t="s">
        <v>26</v>
      </c>
      <c r="E12" s="31" t="s">
        <v>27</v>
      </c>
      <c r="F12" s="33" t="s">
        <v>28</v>
      </c>
      <c r="H12" s="44" t="s">
        <v>56</v>
      </c>
      <c r="I12" s="44" t="s">
        <v>59</v>
      </c>
    </row>
    <row r="13" spans="1:9" s="9" customFormat="1" x14ac:dyDescent="0.2">
      <c r="A13" s="19">
        <v>101</v>
      </c>
      <c r="B13" s="15" t="s">
        <v>43</v>
      </c>
      <c r="C13" s="48">
        <v>6000</v>
      </c>
      <c r="D13" s="4"/>
      <c r="E13" s="56"/>
      <c r="F13" s="34">
        <f>C13</f>
        <v>6000</v>
      </c>
      <c r="H13" s="44" t="s">
        <v>55</v>
      </c>
      <c r="I13" s="44" t="s">
        <v>55</v>
      </c>
    </row>
    <row r="14" spans="1:9" x14ac:dyDescent="0.2">
      <c r="A14" s="4">
        <v>102</v>
      </c>
      <c r="B14" s="15" t="s">
        <v>54</v>
      </c>
      <c r="C14" s="48">
        <v>0</v>
      </c>
      <c r="D14" s="27"/>
      <c r="E14" s="17"/>
      <c r="F14" s="34">
        <f>C14</f>
        <v>0</v>
      </c>
      <c r="H14" s="44" t="s">
        <v>55</v>
      </c>
      <c r="I14" s="44" t="s">
        <v>55</v>
      </c>
    </row>
    <row r="15" spans="1:9" x14ac:dyDescent="0.2">
      <c r="A15" s="19">
        <v>105</v>
      </c>
      <c r="B15" s="15" t="s">
        <v>32</v>
      </c>
      <c r="C15" s="48">
        <v>0</v>
      </c>
      <c r="D15" s="4"/>
      <c r="E15" s="17"/>
      <c r="F15" s="34">
        <f>C15</f>
        <v>0</v>
      </c>
      <c r="G15" s="35"/>
      <c r="H15" s="44" t="s">
        <v>55</v>
      </c>
      <c r="I15" s="44" t="s">
        <v>55</v>
      </c>
    </row>
    <row r="16" spans="1:9" x14ac:dyDescent="0.2">
      <c r="A16" s="4">
        <v>121</v>
      </c>
      <c r="B16" s="3" t="s">
        <v>6</v>
      </c>
      <c r="C16" s="49">
        <v>0</v>
      </c>
      <c r="D16" s="53">
        <v>0</v>
      </c>
      <c r="E16" s="8">
        <v>1</v>
      </c>
      <c r="F16" s="34">
        <f t="shared" ref="F16:F17" si="0">0.05*ROUND(C16*D16*E16/0.05,0)</f>
        <v>0</v>
      </c>
      <c r="H16" s="44" t="s">
        <v>55</v>
      </c>
      <c r="I16" s="44" t="s">
        <v>55</v>
      </c>
    </row>
    <row r="17" spans="1:9" x14ac:dyDescent="0.2">
      <c r="A17" s="4">
        <v>122</v>
      </c>
      <c r="B17" s="3" t="s">
        <v>5</v>
      </c>
      <c r="C17" s="49">
        <v>0</v>
      </c>
      <c r="D17" s="53">
        <v>0</v>
      </c>
      <c r="E17" s="5">
        <v>1.25</v>
      </c>
      <c r="F17" s="34">
        <f t="shared" si="0"/>
        <v>0</v>
      </c>
      <c r="H17" s="44" t="s">
        <v>55</v>
      </c>
      <c r="I17" s="44" t="s">
        <v>55</v>
      </c>
    </row>
    <row r="18" spans="1:9" x14ac:dyDescent="0.2">
      <c r="A18" s="4">
        <v>125</v>
      </c>
      <c r="B18" s="3" t="s">
        <v>46</v>
      </c>
      <c r="C18" s="49">
        <v>0</v>
      </c>
      <c r="D18" s="53">
        <v>0</v>
      </c>
      <c r="E18" s="5"/>
      <c r="F18" s="34">
        <f>0.05*ROUND(C18*D18/0.05,0)</f>
        <v>0</v>
      </c>
      <c r="H18" s="44" t="s">
        <v>55</v>
      </c>
      <c r="I18" s="44" t="s">
        <v>55</v>
      </c>
    </row>
    <row r="19" spans="1:9" x14ac:dyDescent="0.2">
      <c r="A19" s="4">
        <v>126</v>
      </c>
      <c r="B19" s="3" t="s">
        <v>48</v>
      </c>
      <c r="C19" s="49">
        <v>0</v>
      </c>
      <c r="D19" s="53">
        <v>0</v>
      </c>
      <c r="E19" s="5"/>
      <c r="F19" s="34">
        <f>0.05*ROUND(C19*D19/0.05,0)</f>
        <v>0</v>
      </c>
      <c r="H19" s="44" t="s">
        <v>55</v>
      </c>
      <c r="I19" s="44" t="s">
        <v>55</v>
      </c>
    </row>
    <row r="20" spans="1:9" x14ac:dyDescent="0.2">
      <c r="A20" s="4">
        <v>141</v>
      </c>
      <c r="B20" s="3" t="s">
        <v>33</v>
      </c>
      <c r="C20" s="48">
        <v>0</v>
      </c>
      <c r="D20" s="4"/>
      <c r="E20" s="17"/>
      <c r="F20" s="34">
        <f>C20</f>
        <v>0</v>
      </c>
      <c r="H20" s="44" t="s">
        <v>55</v>
      </c>
      <c r="I20" s="44" t="s">
        <v>55</v>
      </c>
    </row>
    <row r="21" spans="1:9" x14ac:dyDescent="0.2">
      <c r="A21" s="19">
        <v>142</v>
      </c>
      <c r="B21" s="15" t="s">
        <v>9</v>
      </c>
      <c r="C21" s="48">
        <v>10000</v>
      </c>
      <c r="D21" s="4"/>
      <c r="E21" s="17"/>
      <c r="F21" s="34">
        <f>C21</f>
        <v>10000</v>
      </c>
      <c r="H21" s="44" t="s">
        <v>55</v>
      </c>
      <c r="I21" s="44" t="s">
        <v>55</v>
      </c>
    </row>
    <row r="22" spans="1:9" x14ac:dyDescent="0.2">
      <c r="A22" s="4">
        <v>151</v>
      </c>
      <c r="B22" s="3" t="s">
        <v>31</v>
      </c>
      <c r="C22" s="48">
        <v>0</v>
      </c>
      <c r="D22" s="4"/>
      <c r="E22" s="17"/>
      <c r="F22" s="34">
        <f>C22</f>
        <v>0</v>
      </c>
      <c r="H22" s="44" t="s">
        <v>55</v>
      </c>
      <c r="I22" s="44" t="s">
        <v>55</v>
      </c>
    </row>
    <row r="23" spans="1:9" x14ac:dyDescent="0.2">
      <c r="A23" s="19">
        <v>201</v>
      </c>
      <c r="B23" s="15" t="s">
        <v>10</v>
      </c>
      <c r="C23" s="48">
        <v>200</v>
      </c>
      <c r="D23" s="53">
        <v>1</v>
      </c>
      <c r="E23" s="6"/>
      <c r="F23" s="34">
        <f>0.05*ROUND(C23*D23/0.05,0)</f>
        <v>200</v>
      </c>
    </row>
    <row r="24" spans="1:9" x14ac:dyDescent="0.2">
      <c r="A24" s="19">
        <v>202</v>
      </c>
      <c r="B24" s="15" t="s">
        <v>11</v>
      </c>
      <c r="C24" s="48">
        <v>250</v>
      </c>
      <c r="D24" s="53">
        <v>1</v>
      </c>
      <c r="E24" s="6"/>
      <c r="F24" s="34">
        <f>0.05*ROUND(C24*D24/0.05,0)</f>
        <v>250</v>
      </c>
    </row>
    <row r="25" spans="1:9" x14ac:dyDescent="0.2">
      <c r="A25" s="19">
        <v>400</v>
      </c>
      <c r="B25" s="30" t="s">
        <v>34</v>
      </c>
      <c r="C25" s="18"/>
      <c r="D25" s="15"/>
      <c r="E25" s="19"/>
      <c r="F25" s="40">
        <f>SUM(F13:F24)</f>
        <v>16450</v>
      </c>
    </row>
    <row r="26" spans="1:9" x14ac:dyDescent="0.2">
      <c r="A26" s="19"/>
      <c r="B26" s="15"/>
      <c r="C26" s="36"/>
      <c r="D26" s="36"/>
      <c r="E26" s="36"/>
      <c r="F26" s="18"/>
    </row>
    <row r="27" spans="1:9" x14ac:dyDescent="0.2">
      <c r="A27" s="37"/>
      <c r="B27" s="30" t="s">
        <v>35</v>
      </c>
      <c r="C27" s="30"/>
      <c r="D27" s="30"/>
      <c r="E27" s="37"/>
      <c r="F27" s="38"/>
    </row>
    <row r="28" spans="1:9" s="9" customFormat="1" x14ac:dyDescent="0.2">
      <c r="A28" s="31" t="s">
        <v>23</v>
      </c>
      <c r="B28" s="32" t="s">
        <v>24</v>
      </c>
      <c r="C28" s="31" t="s">
        <v>36</v>
      </c>
      <c r="D28" s="31" t="s">
        <v>26</v>
      </c>
      <c r="E28" s="31" t="s">
        <v>27</v>
      </c>
      <c r="F28" s="33" t="s">
        <v>28</v>
      </c>
      <c r="H28" s="44"/>
      <c r="I28" s="44"/>
    </row>
    <row r="29" spans="1:9" x14ac:dyDescent="0.2">
      <c r="A29" s="19">
        <v>501</v>
      </c>
      <c r="B29" s="62" t="s">
        <v>73</v>
      </c>
      <c r="C29" s="46">
        <f>SUM(F13:F22)</f>
        <v>16000</v>
      </c>
      <c r="D29" s="15"/>
      <c r="E29" s="63">
        <v>5.2999999999999999E-2</v>
      </c>
      <c r="F29" s="34">
        <f>0.05*ROUND(C29*E29/0.05,0)</f>
        <v>848</v>
      </c>
      <c r="H29" s="57" t="s">
        <v>67</v>
      </c>
    </row>
    <row r="30" spans="1:9" x14ac:dyDescent="0.2">
      <c r="A30" s="19">
        <v>511</v>
      </c>
      <c r="B30" s="15" t="s">
        <v>60</v>
      </c>
      <c r="C30" s="46">
        <f>IF(C13&gt;12350,MIN(C29,12350),C29)</f>
        <v>16000</v>
      </c>
      <c r="D30" s="15"/>
      <c r="E30" s="63">
        <v>1.0999999999999999E-2</v>
      </c>
      <c r="F30" s="34">
        <f t="shared" ref="F30:F32" si="1">0.05*ROUND(C30*E30/0.05,0)</f>
        <v>176</v>
      </c>
      <c r="H30" s="57" t="s">
        <v>67</v>
      </c>
    </row>
    <row r="31" spans="1:9" x14ac:dyDescent="0.2">
      <c r="A31" s="19">
        <v>512</v>
      </c>
      <c r="B31" s="15" t="s">
        <v>61</v>
      </c>
      <c r="C31" s="46">
        <f>MAX(C29-C30,0)</f>
        <v>0</v>
      </c>
      <c r="D31" s="15"/>
      <c r="E31" s="63">
        <v>5.0000000000000001E-3</v>
      </c>
      <c r="F31" s="34">
        <f t="shared" si="1"/>
        <v>0</v>
      </c>
      <c r="H31" s="57" t="s">
        <v>67</v>
      </c>
    </row>
    <row r="32" spans="1:9" x14ac:dyDescent="0.2">
      <c r="A32" s="19">
        <v>521</v>
      </c>
      <c r="B32" s="15" t="s">
        <v>1</v>
      </c>
      <c r="C32" s="46">
        <f>C30</f>
        <v>16000</v>
      </c>
      <c r="D32" s="15"/>
      <c r="E32" s="64">
        <v>1.43E-2</v>
      </c>
      <c r="F32" s="34">
        <f t="shared" si="1"/>
        <v>228.8</v>
      </c>
      <c r="H32" s="57" t="s">
        <v>67</v>
      </c>
    </row>
    <row r="33" spans="1:9" x14ac:dyDescent="0.2">
      <c r="A33" s="4">
        <v>531</v>
      </c>
      <c r="B33" s="3" t="s">
        <v>62</v>
      </c>
      <c r="C33" s="49">
        <v>400</v>
      </c>
      <c r="D33" s="11"/>
      <c r="E33" s="65"/>
      <c r="F33" s="34">
        <f>C33</f>
        <v>400</v>
      </c>
      <c r="H33" s="57"/>
    </row>
    <row r="34" spans="1:9" x14ac:dyDescent="0.2">
      <c r="A34" s="19">
        <v>541</v>
      </c>
      <c r="B34" s="15" t="s">
        <v>0</v>
      </c>
      <c r="C34" s="46">
        <f>C29</f>
        <v>16000</v>
      </c>
      <c r="D34" s="15"/>
      <c r="E34" s="66">
        <v>6.0000000000000001E-3</v>
      </c>
      <c r="F34" s="34">
        <f>0.05*ROUND(C34*E34/0.05,0)</f>
        <v>96</v>
      </c>
      <c r="H34" s="57" t="s">
        <v>67</v>
      </c>
    </row>
    <row r="35" spans="1:9" x14ac:dyDescent="0.2">
      <c r="A35" s="19">
        <v>600</v>
      </c>
      <c r="B35" s="30" t="s">
        <v>2</v>
      </c>
      <c r="C35" s="15"/>
      <c r="D35" s="15"/>
      <c r="E35" s="19"/>
      <c r="F35" s="40">
        <f>SUM(F29:F34)</f>
        <v>1748.8</v>
      </c>
    </row>
    <row r="36" spans="1:9" x14ac:dyDescent="0.2">
      <c r="A36" s="19"/>
      <c r="B36" s="30"/>
      <c r="C36" s="15"/>
      <c r="D36" s="15"/>
      <c r="E36" s="19"/>
      <c r="F36" s="40"/>
    </row>
    <row r="37" spans="1:9" x14ac:dyDescent="0.2">
      <c r="A37" s="19">
        <v>700</v>
      </c>
      <c r="B37" s="30" t="s">
        <v>20</v>
      </c>
      <c r="C37" s="15"/>
      <c r="D37" s="15"/>
      <c r="E37" s="19"/>
      <c r="F37" s="40">
        <f>F25-F35</f>
        <v>14701.2</v>
      </c>
    </row>
    <row r="38" spans="1:9" x14ac:dyDescent="0.2">
      <c r="A38" s="19"/>
      <c r="B38" s="15"/>
      <c r="C38" s="36"/>
      <c r="D38" s="36"/>
      <c r="E38" s="36"/>
      <c r="F38" s="18"/>
    </row>
    <row r="39" spans="1:9" x14ac:dyDescent="0.2">
      <c r="A39" s="37"/>
      <c r="B39" s="30" t="s">
        <v>19</v>
      </c>
      <c r="C39" s="30"/>
      <c r="D39" s="30"/>
      <c r="E39" s="37"/>
      <c r="F39" s="38"/>
    </row>
    <row r="40" spans="1:9" s="9" customFormat="1" x14ac:dyDescent="0.2">
      <c r="A40" s="31" t="s">
        <v>23</v>
      </c>
      <c r="B40" s="32" t="s">
        <v>24</v>
      </c>
      <c r="C40" s="32" t="s">
        <v>25</v>
      </c>
      <c r="D40" s="32"/>
      <c r="E40" s="31"/>
      <c r="F40" s="33" t="s">
        <v>28</v>
      </c>
      <c r="H40" s="44"/>
      <c r="I40" s="44"/>
    </row>
    <row r="41" spans="1:9" x14ac:dyDescent="0.2">
      <c r="A41" s="4">
        <v>801</v>
      </c>
      <c r="B41" s="3" t="s">
        <v>63</v>
      </c>
      <c r="C41" s="48">
        <v>0</v>
      </c>
      <c r="D41" s="4"/>
      <c r="E41" s="17"/>
      <c r="F41" s="34">
        <f t="shared" ref="F41:F44" si="2">C41</f>
        <v>0</v>
      </c>
    </row>
    <row r="42" spans="1:9" x14ac:dyDescent="0.2">
      <c r="A42" s="19">
        <v>802</v>
      </c>
      <c r="B42" s="15" t="s">
        <v>64</v>
      </c>
      <c r="C42" s="48">
        <v>0</v>
      </c>
      <c r="D42" s="4"/>
      <c r="E42" s="17"/>
      <c r="F42" s="34">
        <f t="shared" si="2"/>
        <v>0</v>
      </c>
    </row>
    <row r="43" spans="1:9" x14ac:dyDescent="0.2">
      <c r="A43" s="19">
        <v>811</v>
      </c>
      <c r="B43" s="15" t="s">
        <v>65</v>
      </c>
      <c r="C43" s="48">
        <v>0</v>
      </c>
      <c r="D43" s="4"/>
      <c r="E43" s="17"/>
      <c r="F43" s="34">
        <f t="shared" si="2"/>
        <v>0</v>
      </c>
    </row>
    <row r="44" spans="1:9" x14ac:dyDescent="0.2">
      <c r="A44" s="4">
        <v>821</v>
      </c>
      <c r="B44" s="3" t="s">
        <v>66</v>
      </c>
      <c r="C44" s="48">
        <v>0</v>
      </c>
      <c r="D44" s="4"/>
      <c r="E44" s="17"/>
      <c r="F44" s="34">
        <f t="shared" si="2"/>
        <v>0</v>
      </c>
    </row>
    <row r="45" spans="1:9" x14ac:dyDescent="0.2">
      <c r="A45" s="19">
        <v>900</v>
      </c>
      <c r="B45" s="30" t="s">
        <v>21</v>
      </c>
      <c r="C45" s="15"/>
      <c r="D45" s="15"/>
      <c r="E45" s="19"/>
      <c r="F45" s="40">
        <f>F37+SUM(F41:F44)</f>
        <v>14701.2</v>
      </c>
    </row>
    <row r="46" spans="1:9" x14ac:dyDescent="0.2">
      <c r="A46" s="15"/>
      <c r="B46" s="15"/>
      <c r="C46" s="36"/>
      <c r="D46" s="36"/>
      <c r="E46" s="36"/>
      <c r="F46" s="18"/>
    </row>
    <row r="47" spans="1:9" x14ac:dyDescent="0.2">
      <c r="A47" s="15"/>
      <c r="B47" s="15" t="s">
        <v>15</v>
      </c>
      <c r="C47" s="15" t="s">
        <v>18</v>
      </c>
      <c r="D47" s="15"/>
      <c r="E47" s="19"/>
      <c r="F47" s="18"/>
    </row>
    <row r="48" spans="1:9" x14ac:dyDescent="0.2">
      <c r="A48" s="15"/>
      <c r="B48" s="15" t="s">
        <v>3</v>
      </c>
      <c r="C48" s="29" t="s">
        <v>42</v>
      </c>
      <c r="D48" s="41"/>
      <c r="E48" s="41"/>
      <c r="F48" s="18"/>
    </row>
    <row r="49" spans="1:9" x14ac:dyDescent="0.2">
      <c r="A49" s="15"/>
      <c r="B49" s="15" t="s">
        <v>4</v>
      </c>
      <c r="C49" s="26">
        <f ca="1">MIN(WORKDAY(WORKDAY(DATE(YEAR($H$4),MONTH($H$4),25),1),-1),WORKDAY(WORKDAY(DATE(YEAR($H$4),12,24),1),-1))</f>
        <v>44859</v>
      </c>
      <c r="D49" s="15"/>
      <c r="E49" s="19"/>
      <c r="F49" s="10"/>
      <c r="H49" s="45"/>
      <c r="I49" s="45"/>
    </row>
    <row r="50" spans="1:9" x14ac:dyDescent="0.2">
      <c r="A50" s="15"/>
      <c r="B50" s="23"/>
      <c r="C50" s="23"/>
      <c r="D50" s="23"/>
      <c r="E50" s="23"/>
      <c r="F50" s="23"/>
    </row>
    <row r="51" spans="1:9" x14ac:dyDescent="0.2">
      <c r="B51" s="24"/>
      <c r="C51" s="24"/>
      <c r="D51" s="24"/>
      <c r="E51" s="24"/>
      <c r="F51" s="24"/>
    </row>
    <row r="52" spans="1:9" x14ac:dyDescent="0.2">
      <c r="A52" s="2"/>
      <c r="B52" s="2"/>
      <c r="C52" s="2"/>
      <c r="D52" s="1"/>
      <c r="E52" s="7"/>
      <c r="F52" s="1"/>
    </row>
  </sheetData>
  <sheetProtection sheet="1" objects="1" scenarios="1"/>
  <mergeCells count="3">
    <mergeCell ref="H3:I3"/>
    <mergeCell ref="H4:I4"/>
    <mergeCell ref="A9:B9"/>
  </mergeCells>
  <conditionalFormatting sqref="G15">
    <cfRule type="cellIs" dxfId="1" priority="1" stopIfTrue="1" operator="equal">
      <formula>"Fehler!"</formula>
    </cfRule>
  </conditionalFormatting>
  <pageMargins left="1.04" right="0.66" top="0.39" bottom="0.37" header="0.17" footer="0.1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2:I46"/>
  <sheetViews>
    <sheetView showGridLines="0" zoomScaleNormal="100" workbookViewId="0">
      <selection activeCell="B211" sqref="B211"/>
    </sheetView>
  </sheetViews>
  <sheetFormatPr baseColWidth="10" defaultColWidth="11.5703125" defaultRowHeight="12.75" x14ac:dyDescent="0.2"/>
  <cols>
    <col min="1" max="1" width="5.28515625" style="12" customWidth="1"/>
    <col min="2" max="2" width="32.28515625" style="12" customWidth="1"/>
    <col min="3" max="3" width="15.28515625" style="12" customWidth="1"/>
    <col min="4" max="4" width="9.140625" style="13" customWidth="1"/>
    <col min="5" max="5" width="8.7109375" style="16" customWidth="1"/>
    <col min="6" max="6" width="15" style="13" customWidth="1"/>
    <col min="7" max="7" width="13.42578125" style="10" customWidth="1"/>
    <col min="8" max="9" width="5.42578125" style="39" bestFit="1" customWidth="1"/>
    <col min="10" max="16384" width="11.5703125" style="10"/>
  </cols>
  <sheetData>
    <row r="2" spans="1:9" ht="15.75" x14ac:dyDescent="0.2">
      <c r="A2" s="43" t="s">
        <v>85</v>
      </c>
      <c r="C2" s="21"/>
      <c r="D2" s="21"/>
      <c r="E2" s="21"/>
      <c r="F2" s="21"/>
    </row>
    <row r="3" spans="1:9" x14ac:dyDescent="0.2">
      <c r="H3" s="69" t="s">
        <v>88</v>
      </c>
      <c r="I3" s="70"/>
    </row>
    <row r="4" spans="1:9" x14ac:dyDescent="0.2">
      <c r="A4" s="20" t="s">
        <v>38</v>
      </c>
      <c r="D4" s="12" t="s">
        <v>44</v>
      </c>
      <c r="F4" s="28"/>
      <c r="H4" s="71">
        <f ca="1">TODAY()+100</f>
        <v>44856</v>
      </c>
      <c r="I4" s="72"/>
    </row>
    <row r="5" spans="1:9" x14ac:dyDescent="0.2">
      <c r="A5" s="12" t="s">
        <v>39</v>
      </c>
      <c r="D5" s="12" t="s">
        <v>12</v>
      </c>
      <c r="F5" s="28"/>
    </row>
    <row r="6" spans="1:9" x14ac:dyDescent="0.2">
      <c r="A6" s="12" t="s">
        <v>40</v>
      </c>
      <c r="D6" s="12" t="s">
        <v>16</v>
      </c>
      <c r="F6" s="28"/>
    </row>
    <row r="7" spans="1:9" x14ac:dyDescent="0.2">
      <c r="D7" s="12" t="s">
        <v>17</v>
      </c>
      <c r="F7" s="28"/>
    </row>
    <row r="8" spans="1:9" x14ac:dyDescent="0.2">
      <c r="A8" s="20" t="s">
        <v>41</v>
      </c>
      <c r="C8" s="14"/>
      <c r="D8" s="25"/>
      <c r="E8" s="12"/>
      <c r="F8" s="12"/>
    </row>
    <row r="9" spans="1:9" x14ac:dyDescent="0.2">
      <c r="A9" s="73" t="str">
        <f ca="1">TEXT(H4,"MMMM JJJJ")</f>
        <v>Oktober 2022</v>
      </c>
      <c r="B9" s="73"/>
      <c r="C9" s="14"/>
      <c r="D9" s="22"/>
      <c r="E9" s="19"/>
    </row>
    <row r="10" spans="1:9" x14ac:dyDescent="0.2">
      <c r="B10" s="15"/>
    </row>
    <row r="11" spans="1:9" x14ac:dyDescent="0.2">
      <c r="B11" s="30" t="s">
        <v>22</v>
      </c>
    </row>
    <row r="12" spans="1:9" s="9" customFormat="1" x14ac:dyDescent="0.2">
      <c r="A12" s="31" t="s">
        <v>23</v>
      </c>
      <c r="B12" s="32" t="s">
        <v>24</v>
      </c>
      <c r="C12" s="31" t="s">
        <v>7</v>
      </c>
      <c r="D12" s="31" t="s">
        <v>26</v>
      </c>
      <c r="E12" s="31" t="s">
        <v>27</v>
      </c>
      <c r="F12" s="33" t="s">
        <v>28</v>
      </c>
      <c r="H12" s="44" t="s">
        <v>56</v>
      </c>
      <c r="I12" s="44" t="s">
        <v>59</v>
      </c>
    </row>
    <row r="13" spans="1:9" x14ac:dyDescent="0.2">
      <c r="A13" s="4">
        <v>111</v>
      </c>
      <c r="B13" s="3" t="s">
        <v>29</v>
      </c>
      <c r="C13" s="49">
        <v>25</v>
      </c>
      <c r="D13" s="53">
        <v>17</v>
      </c>
      <c r="E13" s="6"/>
      <c r="F13" s="34">
        <f>0.05*ROUND(C13*D13/0.05,0)</f>
        <v>425</v>
      </c>
      <c r="H13" s="44" t="s">
        <v>55</v>
      </c>
      <c r="I13" s="44" t="s">
        <v>55</v>
      </c>
    </row>
    <row r="14" spans="1:9" x14ac:dyDescent="0.2">
      <c r="A14" s="4">
        <v>115</v>
      </c>
      <c r="B14" s="3" t="s">
        <v>30</v>
      </c>
      <c r="C14" s="49">
        <f>F13</f>
        <v>425</v>
      </c>
      <c r="D14" s="4"/>
      <c r="E14" s="55">
        <v>8.3299999999999999E-2</v>
      </c>
      <c r="F14" s="34">
        <f>0.05*ROUND(C14*E14/0.05,0)</f>
        <v>35.4</v>
      </c>
      <c r="H14" s="44" t="s">
        <v>55</v>
      </c>
      <c r="I14" s="44" t="s">
        <v>55</v>
      </c>
    </row>
    <row r="15" spans="1:9" x14ac:dyDescent="0.2">
      <c r="A15" s="4">
        <v>125</v>
      </c>
      <c r="B15" s="3" t="s">
        <v>46</v>
      </c>
      <c r="C15" s="49">
        <v>0</v>
      </c>
      <c r="D15" s="53">
        <v>0</v>
      </c>
      <c r="E15" s="5"/>
      <c r="F15" s="34">
        <f>0.05*ROUND(C15*D15/0.05,0)</f>
        <v>0</v>
      </c>
      <c r="H15" s="44" t="s">
        <v>55</v>
      </c>
      <c r="I15" s="44" t="s">
        <v>55</v>
      </c>
    </row>
    <row r="16" spans="1:9" x14ac:dyDescent="0.2">
      <c r="A16" s="4">
        <v>126</v>
      </c>
      <c r="B16" s="3" t="s">
        <v>48</v>
      </c>
      <c r="C16" s="49">
        <v>0</v>
      </c>
      <c r="D16" s="53">
        <v>0</v>
      </c>
      <c r="E16" s="5"/>
      <c r="F16" s="34">
        <f>0.05*ROUND(C16*D16/0.05,0)</f>
        <v>0</v>
      </c>
      <c r="H16" s="44" t="s">
        <v>55</v>
      </c>
      <c r="I16" s="44" t="s">
        <v>55</v>
      </c>
    </row>
    <row r="17" spans="1:9" x14ac:dyDescent="0.2">
      <c r="A17" s="19">
        <v>201</v>
      </c>
      <c r="B17" s="15" t="s">
        <v>10</v>
      </c>
      <c r="C17" s="48">
        <v>200</v>
      </c>
      <c r="D17" s="53">
        <v>1</v>
      </c>
      <c r="E17" s="6"/>
      <c r="F17" s="34">
        <f>0.05*ROUND(C17*D17/0.05,0)</f>
        <v>200</v>
      </c>
    </row>
    <row r="18" spans="1:9" x14ac:dyDescent="0.2">
      <c r="A18" s="19">
        <v>202</v>
      </c>
      <c r="B18" s="15" t="s">
        <v>11</v>
      </c>
      <c r="C18" s="48">
        <v>250</v>
      </c>
      <c r="D18" s="53">
        <v>1</v>
      </c>
      <c r="E18" s="6"/>
      <c r="F18" s="34">
        <f>0.05*ROUND(C18*D18/0.05,0)</f>
        <v>250</v>
      </c>
    </row>
    <row r="19" spans="1:9" x14ac:dyDescent="0.2">
      <c r="A19" s="19">
        <v>400</v>
      </c>
      <c r="B19" s="30" t="s">
        <v>34</v>
      </c>
      <c r="C19" s="18"/>
      <c r="D19" s="15"/>
      <c r="E19" s="19"/>
      <c r="F19" s="40">
        <f>SUM(F13:F18)</f>
        <v>910.4</v>
      </c>
    </row>
    <row r="20" spans="1:9" x14ac:dyDescent="0.2">
      <c r="A20" s="19"/>
      <c r="B20" s="15"/>
      <c r="C20" s="36"/>
      <c r="D20" s="36"/>
      <c r="E20" s="36"/>
      <c r="F20" s="18"/>
    </row>
    <row r="21" spans="1:9" x14ac:dyDescent="0.2">
      <c r="A21" s="37"/>
      <c r="B21" s="30" t="s">
        <v>35</v>
      </c>
      <c r="C21" s="30"/>
      <c r="D21" s="30"/>
      <c r="E21" s="37"/>
      <c r="F21" s="38"/>
    </row>
    <row r="22" spans="1:9" s="9" customFormat="1" x14ac:dyDescent="0.2">
      <c r="A22" s="31" t="s">
        <v>23</v>
      </c>
      <c r="B22" s="32" t="s">
        <v>24</v>
      </c>
      <c r="C22" s="31" t="s">
        <v>36</v>
      </c>
      <c r="D22" s="31" t="s">
        <v>26</v>
      </c>
      <c r="E22" s="31" t="s">
        <v>27</v>
      </c>
      <c r="F22" s="33" t="s">
        <v>28</v>
      </c>
      <c r="H22" s="44"/>
      <c r="I22" s="44"/>
    </row>
    <row r="23" spans="1:9" x14ac:dyDescent="0.2">
      <c r="A23" s="19">
        <v>501</v>
      </c>
      <c r="B23" s="62" t="s">
        <v>73</v>
      </c>
      <c r="C23" s="46">
        <f>SUM(F13:F16)</f>
        <v>460.4</v>
      </c>
      <c r="D23" s="15"/>
      <c r="E23" s="63">
        <v>5.2999999999999999E-2</v>
      </c>
      <c r="F23" s="34">
        <f>0.05*ROUND(C23*E23/0.05,0)</f>
        <v>24.400000000000002</v>
      </c>
      <c r="H23" s="57" t="s">
        <v>67</v>
      </c>
    </row>
    <row r="24" spans="1:9" x14ac:dyDescent="0.2">
      <c r="A24" s="19">
        <v>511</v>
      </c>
      <c r="B24" s="15" t="s">
        <v>60</v>
      </c>
      <c r="C24" s="46">
        <f>MIN(C23,12350)</f>
        <v>460.4</v>
      </c>
      <c r="D24" s="15"/>
      <c r="E24" s="63">
        <v>1.0999999999999999E-2</v>
      </c>
      <c r="F24" s="34">
        <f t="shared" ref="F24:F26" si="0">0.05*ROUND(C24*E24/0.05,0)</f>
        <v>5.0500000000000007</v>
      </c>
      <c r="H24" s="57" t="s">
        <v>67</v>
      </c>
    </row>
    <row r="25" spans="1:9" x14ac:dyDescent="0.2">
      <c r="A25" s="19">
        <v>512</v>
      </c>
      <c r="B25" s="15" t="s">
        <v>61</v>
      </c>
      <c r="C25" s="46">
        <f>MAX(C23-C24,0)</f>
        <v>0</v>
      </c>
      <c r="D25" s="15"/>
      <c r="E25" s="63">
        <v>5.0000000000000001E-3</v>
      </c>
      <c r="F25" s="34">
        <f t="shared" si="0"/>
        <v>0</v>
      </c>
      <c r="H25" s="57" t="s">
        <v>67</v>
      </c>
    </row>
    <row r="26" spans="1:9" x14ac:dyDescent="0.2">
      <c r="A26" s="19">
        <v>521</v>
      </c>
      <c r="B26" s="15" t="s">
        <v>1</v>
      </c>
      <c r="C26" s="46">
        <f>C24</f>
        <v>460.4</v>
      </c>
      <c r="D26" s="15"/>
      <c r="E26" s="64">
        <v>1.43E-2</v>
      </c>
      <c r="F26" s="34">
        <f t="shared" si="0"/>
        <v>6.6000000000000005</v>
      </c>
      <c r="H26" s="57" t="s">
        <v>67</v>
      </c>
    </row>
    <row r="27" spans="1:9" x14ac:dyDescent="0.2">
      <c r="A27" s="4">
        <v>531</v>
      </c>
      <c r="B27" s="3" t="s">
        <v>62</v>
      </c>
      <c r="C27" s="47">
        <v>0</v>
      </c>
      <c r="D27" s="11"/>
      <c r="E27" s="65"/>
      <c r="F27" s="34">
        <f>C27</f>
        <v>0</v>
      </c>
      <c r="H27" s="57"/>
    </row>
    <row r="28" spans="1:9" x14ac:dyDescent="0.2">
      <c r="A28" s="19">
        <v>541</v>
      </c>
      <c r="B28" s="15" t="s">
        <v>0</v>
      </c>
      <c r="C28" s="46">
        <f>C23</f>
        <v>460.4</v>
      </c>
      <c r="D28" s="15"/>
      <c r="E28" s="66">
        <v>6.0000000000000001E-3</v>
      </c>
      <c r="F28" s="34">
        <f>0.05*ROUND(C28*E28/0.05,0)</f>
        <v>2.75</v>
      </c>
      <c r="H28" s="57" t="s">
        <v>67</v>
      </c>
    </row>
    <row r="29" spans="1:9" x14ac:dyDescent="0.2">
      <c r="A29" s="19">
        <v>600</v>
      </c>
      <c r="B29" s="30" t="s">
        <v>2</v>
      </c>
      <c r="C29" s="15"/>
      <c r="D29" s="15"/>
      <c r="E29" s="19"/>
      <c r="F29" s="40">
        <f>SUM(F23:F28)</f>
        <v>38.800000000000004</v>
      </c>
    </row>
    <row r="30" spans="1:9" x14ac:dyDescent="0.2">
      <c r="A30" s="19"/>
      <c r="B30" s="30"/>
      <c r="C30" s="15"/>
      <c r="D30" s="15"/>
      <c r="E30" s="19"/>
      <c r="F30" s="40"/>
    </row>
    <row r="31" spans="1:9" x14ac:dyDescent="0.2">
      <c r="A31" s="19">
        <v>700</v>
      </c>
      <c r="B31" s="30" t="s">
        <v>20</v>
      </c>
      <c r="C31" s="15"/>
      <c r="D31" s="15"/>
      <c r="E31" s="19"/>
      <c r="F31" s="40">
        <f>F19-F29</f>
        <v>871.6</v>
      </c>
    </row>
    <row r="32" spans="1:9" x14ac:dyDescent="0.2">
      <c r="A32" s="19"/>
      <c r="B32" s="15"/>
      <c r="C32" s="36"/>
      <c r="D32" s="36"/>
      <c r="E32" s="36"/>
      <c r="F32" s="18"/>
    </row>
    <row r="33" spans="1:9" x14ac:dyDescent="0.2">
      <c r="A33" s="37"/>
      <c r="B33" s="30" t="s">
        <v>19</v>
      </c>
      <c r="C33" s="30"/>
      <c r="D33" s="30"/>
      <c r="E33" s="37"/>
      <c r="F33" s="38"/>
    </row>
    <row r="34" spans="1:9" s="9" customFormat="1" x14ac:dyDescent="0.2">
      <c r="A34" s="31" t="s">
        <v>23</v>
      </c>
      <c r="B34" s="32" t="s">
        <v>24</v>
      </c>
      <c r="C34" s="32" t="s">
        <v>25</v>
      </c>
      <c r="D34" s="32"/>
      <c r="E34" s="31"/>
      <c r="F34" s="33" t="s">
        <v>28</v>
      </c>
      <c r="H34" s="44"/>
      <c r="I34" s="44"/>
    </row>
    <row r="35" spans="1:9" x14ac:dyDescent="0.2">
      <c r="A35" s="4">
        <v>801</v>
      </c>
      <c r="B35" s="3" t="s">
        <v>63</v>
      </c>
      <c r="C35" s="48">
        <v>0</v>
      </c>
      <c r="D35" s="4"/>
      <c r="E35" s="17"/>
      <c r="F35" s="34">
        <f t="shared" ref="F35:F38" si="1">C35</f>
        <v>0</v>
      </c>
    </row>
    <row r="36" spans="1:9" x14ac:dyDescent="0.2">
      <c r="A36" s="19">
        <v>802</v>
      </c>
      <c r="B36" s="15" t="s">
        <v>64</v>
      </c>
      <c r="C36" s="48">
        <v>0</v>
      </c>
      <c r="D36" s="4"/>
      <c r="E36" s="17"/>
      <c r="F36" s="34">
        <f t="shared" si="1"/>
        <v>0</v>
      </c>
    </row>
    <row r="37" spans="1:9" x14ac:dyDescent="0.2">
      <c r="A37" s="19">
        <v>811</v>
      </c>
      <c r="B37" s="15" t="s">
        <v>65</v>
      </c>
      <c r="C37" s="48">
        <v>0</v>
      </c>
      <c r="D37" s="4"/>
      <c r="E37" s="17"/>
      <c r="F37" s="34">
        <f t="shared" si="1"/>
        <v>0</v>
      </c>
    </row>
    <row r="38" spans="1:9" x14ac:dyDescent="0.2">
      <c r="A38" s="4">
        <v>821</v>
      </c>
      <c r="B38" s="3" t="s">
        <v>66</v>
      </c>
      <c r="C38" s="48">
        <v>0</v>
      </c>
      <c r="D38" s="4"/>
      <c r="E38" s="17"/>
      <c r="F38" s="34">
        <f t="shared" si="1"/>
        <v>0</v>
      </c>
    </row>
    <row r="39" spans="1:9" x14ac:dyDescent="0.2">
      <c r="A39" s="19">
        <v>900</v>
      </c>
      <c r="B39" s="30" t="s">
        <v>21</v>
      </c>
      <c r="C39" s="15"/>
      <c r="D39" s="15"/>
      <c r="E39" s="19"/>
      <c r="F39" s="40">
        <f>F31+SUM(F35:F38)</f>
        <v>871.6</v>
      </c>
    </row>
    <row r="40" spans="1:9" x14ac:dyDescent="0.2">
      <c r="A40" s="15"/>
      <c r="B40" s="15"/>
      <c r="C40" s="36"/>
      <c r="D40" s="36"/>
      <c r="E40" s="36"/>
      <c r="F40" s="18"/>
    </row>
    <row r="41" spans="1:9" x14ac:dyDescent="0.2">
      <c r="A41" s="15"/>
      <c r="B41" s="15" t="s">
        <v>15</v>
      </c>
      <c r="C41" s="15" t="s">
        <v>18</v>
      </c>
      <c r="D41" s="15"/>
      <c r="E41" s="19"/>
      <c r="F41" s="18"/>
    </row>
    <row r="42" spans="1:9" x14ac:dyDescent="0.2">
      <c r="A42" s="15"/>
      <c r="B42" s="15" t="s">
        <v>3</v>
      </c>
      <c r="C42" s="29" t="s">
        <v>42</v>
      </c>
      <c r="D42" s="41"/>
      <c r="E42" s="41"/>
      <c r="F42" s="18"/>
    </row>
    <row r="43" spans="1:9" x14ac:dyDescent="0.2">
      <c r="A43" s="15"/>
      <c r="B43" s="15" t="s">
        <v>4</v>
      </c>
      <c r="C43" s="26">
        <f ca="1">MIN(WORKDAY(WORKDAY(DATE(YEAR($H$4),MONTH($H$4),25),1),-1),WORKDAY(WORKDAY(DATE(YEAR($H$4),12,24),1),-1))</f>
        <v>44859</v>
      </c>
      <c r="D43" s="15"/>
      <c r="E43" s="19"/>
      <c r="F43" s="10"/>
      <c r="H43" s="45"/>
      <c r="I43" s="45"/>
    </row>
    <row r="44" spans="1:9" x14ac:dyDescent="0.2">
      <c r="A44" s="15"/>
      <c r="B44" s="23"/>
      <c r="C44" s="23"/>
      <c r="D44" s="23"/>
      <c r="E44" s="23"/>
      <c r="F44" s="23"/>
    </row>
    <row r="45" spans="1:9" x14ac:dyDescent="0.2">
      <c r="B45" s="24"/>
      <c r="C45" s="24"/>
      <c r="D45" s="24"/>
      <c r="E45" s="24"/>
      <c r="F45" s="24"/>
    </row>
    <row r="46" spans="1:9" x14ac:dyDescent="0.2">
      <c r="A46" s="2"/>
      <c r="B46" s="2"/>
      <c r="C46" s="2"/>
      <c r="D46" s="1"/>
      <c r="E46" s="7"/>
      <c r="F46" s="1"/>
    </row>
  </sheetData>
  <sheetProtection sheet="1" objects="1" scenarios="1"/>
  <mergeCells count="3">
    <mergeCell ref="H3:I3"/>
    <mergeCell ref="H4:I4"/>
    <mergeCell ref="A9:B9"/>
  </mergeCells>
  <pageMargins left="1.04" right="0.66" top="0.39" bottom="0.37" header="0.17" footer="0.1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2:I73"/>
  <sheetViews>
    <sheetView showGridLines="0" zoomScaleNormal="100" workbookViewId="0">
      <selection activeCell="B129" sqref="B129"/>
    </sheetView>
  </sheetViews>
  <sheetFormatPr baseColWidth="10" defaultColWidth="11.5703125" defaultRowHeight="12.75" x14ac:dyDescent="0.2"/>
  <cols>
    <col min="1" max="1" width="5.28515625" style="12" customWidth="1"/>
    <col min="2" max="2" width="32.28515625" style="12" customWidth="1"/>
    <col min="3" max="3" width="15.28515625" style="12" customWidth="1"/>
    <col min="4" max="4" width="9.140625" style="13" customWidth="1"/>
    <col min="5" max="5" width="8.7109375" style="16" customWidth="1"/>
    <col min="6" max="6" width="15" style="13" customWidth="1"/>
    <col min="7" max="7" width="13.42578125" style="10" customWidth="1"/>
    <col min="8" max="9" width="5.42578125" style="39" bestFit="1" customWidth="1"/>
    <col min="10" max="16384" width="11.5703125" style="10"/>
  </cols>
  <sheetData>
    <row r="2" spans="1:9" ht="15.75" x14ac:dyDescent="0.2">
      <c r="A2" s="43" t="s">
        <v>41</v>
      </c>
      <c r="C2" s="21"/>
      <c r="D2" s="21"/>
      <c r="E2" s="21"/>
      <c r="F2" s="21"/>
    </row>
    <row r="3" spans="1:9" x14ac:dyDescent="0.2">
      <c r="H3" s="69" t="s">
        <v>88</v>
      </c>
      <c r="I3" s="70"/>
    </row>
    <row r="4" spans="1:9" x14ac:dyDescent="0.2">
      <c r="A4" s="20" t="s">
        <v>38</v>
      </c>
      <c r="D4" s="12" t="s">
        <v>44</v>
      </c>
      <c r="F4" s="28"/>
      <c r="H4" s="71">
        <f ca="1">TODAY()+100</f>
        <v>44856</v>
      </c>
      <c r="I4" s="72"/>
    </row>
    <row r="5" spans="1:9" x14ac:dyDescent="0.2">
      <c r="A5" s="12" t="s">
        <v>39</v>
      </c>
      <c r="D5" s="12" t="s">
        <v>12</v>
      </c>
      <c r="F5" s="28"/>
    </row>
    <row r="6" spans="1:9" x14ac:dyDescent="0.2">
      <c r="A6" s="12" t="s">
        <v>40</v>
      </c>
      <c r="D6" s="12" t="s">
        <v>16</v>
      </c>
      <c r="F6" s="28"/>
    </row>
    <row r="7" spans="1:9" x14ac:dyDescent="0.2">
      <c r="D7" s="12" t="s">
        <v>17</v>
      </c>
      <c r="F7" s="28"/>
    </row>
    <row r="8" spans="1:9" x14ac:dyDescent="0.2">
      <c r="A8" s="20" t="s">
        <v>41</v>
      </c>
      <c r="C8" s="14"/>
      <c r="D8" s="25"/>
      <c r="E8" s="12"/>
      <c r="F8" s="12"/>
    </row>
    <row r="9" spans="1:9" x14ac:dyDescent="0.2">
      <c r="A9" s="73" t="str">
        <f ca="1">TEXT(H4,"MMMM JJJJ")</f>
        <v>Oktober 2022</v>
      </c>
      <c r="B9" s="73"/>
      <c r="C9" s="14"/>
      <c r="D9" s="22"/>
      <c r="E9" s="19"/>
    </row>
    <row r="10" spans="1:9" x14ac:dyDescent="0.2">
      <c r="B10" s="15"/>
    </row>
    <row r="11" spans="1:9" x14ac:dyDescent="0.2">
      <c r="B11" s="30" t="s">
        <v>22</v>
      </c>
    </row>
    <row r="12" spans="1:9" s="9" customFormat="1" x14ac:dyDescent="0.2">
      <c r="A12" s="31" t="s">
        <v>23</v>
      </c>
      <c r="B12" s="32" t="s">
        <v>24</v>
      </c>
      <c r="C12" s="31" t="s">
        <v>7</v>
      </c>
      <c r="D12" s="31" t="s">
        <v>26</v>
      </c>
      <c r="E12" s="31" t="s">
        <v>27</v>
      </c>
      <c r="F12" s="33" t="s">
        <v>28</v>
      </c>
      <c r="H12" s="44" t="s">
        <v>56</v>
      </c>
      <c r="I12" s="44" t="s">
        <v>59</v>
      </c>
    </row>
    <row r="13" spans="1:9" s="9" customFormat="1" x14ac:dyDescent="0.2">
      <c r="A13" s="19">
        <v>101</v>
      </c>
      <c r="B13" s="15" t="s">
        <v>43</v>
      </c>
      <c r="C13" s="48">
        <v>5000</v>
      </c>
      <c r="D13" s="4"/>
      <c r="E13" s="54">
        <v>1</v>
      </c>
      <c r="F13" s="34">
        <f>0.05*ROUND(C13*E13/0.05,0)</f>
        <v>5000</v>
      </c>
      <c r="H13" s="44" t="s">
        <v>55</v>
      </c>
      <c r="I13" s="44" t="s">
        <v>55</v>
      </c>
    </row>
    <row r="14" spans="1:9" x14ac:dyDescent="0.2">
      <c r="A14" s="19">
        <v>101</v>
      </c>
      <c r="B14" s="15" t="s">
        <v>43</v>
      </c>
      <c r="C14" s="48">
        <v>0</v>
      </c>
      <c r="D14" s="50">
        <v>1</v>
      </c>
      <c r="E14" s="54">
        <v>1</v>
      </c>
      <c r="F14" s="34">
        <f>0.05*ROUND(C14*D14*E14/0.05,0)</f>
        <v>0</v>
      </c>
      <c r="G14" s="35"/>
      <c r="H14" s="44" t="s">
        <v>55</v>
      </c>
      <c r="I14" s="44" t="s">
        <v>55</v>
      </c>
    </row>
    <row r="15" spans="1:9" x14ac:dyDescent="0.2">
      <c r="A15" s="4">
        <v>101</v>
      </c>
      <c r="B15" s="15" t="s">
        <v>43</v>
      </c>
      <c r="C15" s="48">
        <v>0</v>
      </c>
      <c r="D15" s="51">
        <v>1</v>
      </c>
      <c r="E15" s="54">
        <v>1</v>
      </c>
      <c r="F15" s="34">
        <f>0.05*ROUND(C15*D15*E15/0.05,0)</f>
        <v>0</v>
      </c>
      <c r="H15" s="44" t="s">
        <v>55</v>
      </c>
      <c r="I15" s="44" t="s">
        <v>55</v>
      </c>
    </row>
    <row r="16" spans="1:9" x14ac:dyDescent="0.2">
      <c r="A16" s="4">
        <v>101</v>
      </c>
      <c r="B16" s="15" t="s">
        <v>43</v>
      </c>
      <c r="C16" s="48">
        <v>0</v>
      </c>
      <c r="D16" s="52">
        <v>1</v>
      </c>
      <c r="E16" s="54">
        <v>1</v>
      </c>
      <c r="F16" s="34">
        <f>0.05*ROUND(C16*D16*E16/0.05,0)</f>
        <v>0</v>
      </c>
      <c r="H16" s="44" t="s">
        <v>55</v>
      </c>
      <c r="I16" s="44" t="s">
        <v>55</v>
      </c>
    </row>
    <row r="17" spans="1:9" x14ac:dyDescent="0.2">
      <c r="A17" s="4">
        <v>102</v>
      </c>
      <c r="B17" s="15" t="s">
        <v>54</v>
      </c>
      <c r="C17" s="48">
        <v>-2000</v>
      </c>
      <c r="D17" s="27"/>
      <c r="E17" s="17"/>
      <c r="F17" s="34">
        <f>C17</f>
        <v>-2000</v>
      </c>
      <c r="H17" s="44" t="s">
        <v>55</v>
      </c>
      <c r="I17" s="44" t="s">
        <v>55</v>
      </c>
    </row>
    <row r="18" spans="1:9" x14ac:dyDescent="0.2">
      <c r="A18" s="19">
        <v>105</v>
      </c>
      <c r="B18" s="15" t="s">
        <v>32</v>
      </c>
      <c r="C18" s="48">
        <v>0</v>
      </c>
      <c r="D18" s="4"/>
      <c r="E18" s="17"/>
      <c r="F18" s="34">
        <f>C18</f>
        <v>0</v>
      </c>
      <c r="G18" s="35"/>
      <c r="H18" s="44" t="s">
        <v>55</v>
      </c>
      <c r="I18" s="44" t="s">
        <v>55</v>
      </c>
    </row>
    <row r="19" spans="1:9" x14ac:dyDescent="0.2">
      <c r="A19" s="4">
        <v>111</v>
      </c>
      <c r="B19" s="3" t="s">
        <v>29</v>
      </c>
      <c r="C19" s="49">
        <v>0</v>
      </c>
      <c r="D19" s="53">
        <v>0</v>
      </c>
      <c r="E19" s="6"/>
      <c r="F19" s="34">
        <f>0.05*ROUND(C19*D19/0.05,0)</f>
        <v>0</v>
      </c>
      <c r="H19" s="44" t="s">
        <v>55</v>
      </c>
      <c r="I19" s="44" t="s">
        <v>55</v>
      </c>
    </row>
    <row r="20" spans="1:9" x14ac:dyDescent="0.2">
      <c r="A20" s="4">
        <v>115</v>
      </c>
      <c r="B20" s="3" t="s">
        <v>30</v>
      </c>
      <c r="C20" s="49">
        <f>F19</f>
        <v>0</v>
      </c>
      <c r="D20" s="4"/>
      <c r="E20" s="55">
        <v>8.3299999999999999E-2</v>
      </c>
      <c r="F20" s="34">
        <f>0.05*ROUND(C20*E20/0.05,0)</f>
        <v>0</v>
      </c>
      <c r="H20" s="44" t="s">
        <v>55</v>
      </c>
      <c r="I20" s="44" t="s">
        <v>55</v>
      </c>
    </row>
    <row r="21" spans="1:9" x14ac:dyDescent="0.2">
      <c r="A21" s="4">
        <v>116</v>
      </c>
      <c r="B21" s="3" t="s">
        <v>8</v>
      </c>
      <c r="C21" s="49">
        <f>F19</f>
        <v>0</v>
      </c>
      <c r="D21" s="4"/>
      <c r="E21" s="55">
        <v>3.5000000000000003E-2</v>
      </c>
      <c r="F21" s="34">
        <f>0.05*ROUND(C21*E21/0.05,0)</f>
        <v>0</v>
      </c>
      <c r="H21" s="44" t="s">
        <v>55</v>
      </c>
      <c r="I21" s="44" t="s">
        <v>55</v>
      </c>
    </row>
    <row r="22" spans="1:9" x14ac:dyDescent="0.2">
      <c r="A22" s="4">
        <v>121</v>
      </c>
      <c r="B22" s="3" t="s">
        <v>6</v>
      </c>
      <c r="C22" s="49">
        <v>0</v>
      </c>
      <c r="D22" s="53">
        <v>0</v>
      </c>
      <c r="E22" s="8">
        <v>1</v>
      </c>
      <c r="F22" s="34">
        <f t="shared" ref="F22:F23" si="0">0.05*ROUND(C22*D22*E22/0.05,0)</f>
        <v>0</v>
      </c>
      <c r="H22" s="44" t="s">
        <v>55</v>
      </c>
      <c r="I22" s="44" t="s">
        <v>55</v>
      </c>
    </row>
    <row r="23" spans="1:9" x14ac:dyDescent="0.2">
      <c r="A23" s="4">
        <v>122</v>
      </c>
      <c r="B23" s="3" t="s">
        <v>5</v>
      </c>
      <c r="C23" s="49">
        <v>31.25</v>
      </c>
      <c r="D23" s="53">
        <v>5</v>
      </c>
      <c r="E23" s="5">
        <v>1.25</v>
      </c>
      <c r="F23" s="34">
        <f t="shared" si="0"/>
        <v>195.3</v>
      </c>
      <c r="H23" s="44" t="s">
        <v>55</v>
      </c>
      <c r="I23" s="44" t="s">
        <v>55</v>
      </c>
    </row>
    <row r="24" spans="1:9" x14ac:dyDescent="0.2">
      <c r="A24" s="4">
        <v>125</v>
      </c>
      <c r="B24" s="3" t="s">
        <v>46</v>
      </c>
      <c r="C24" s="49">
        <v>0</v>
      </c>
      <c r="D24" s="53">
        <v>2</v>
      </c>
      <c r="E24" s="5"/>
      <c r="F24" s="34">
        <f>0.05*ROUND(C24*D24/0.05,0)</f>
        <v>0</v>
      </c>
      <c r="H24" s="44" t="s">
        <v>55</v>
      </c>
      <c r="I24" s="44" t="s">
        <v>55</v>
      </c>
    </row>
    <row r="25" spans="1:9" x14ac:dyDescent="0.2">
      <c r="A25" s="4">
        <v>126</v>
      </c>
      <c r="B25" s="3" t="s">
        <v>48</v>
      </c>
      <c r="C25" s="49">
        <v>0</v>
      </c>
      <c r="D25" s="53">
        <v>1</v>
      </c>
      <c r="E25" s="5"/>
      <c r="F25" s="34">
        <f>0.05*ROUND(C25*D25/0.05,0)</f>
        <v>0</v>
      </c>
      <c r="H25" s="44" t="s">
        <v>55</v>
      </c>
      <c r="I25" s="44" t="s">
        <v>55</v>
      </c>
    </row>
    <row r="26" spans="1:9" x14ac:dyDescent="0.2">
      <c r="A26" s="4">
        <v>131</v>
      </c>
      <c r="B26" s="3" t="s">
        <v>45</v>
      </c>
      <c r="C26" s="49">
        <v>0</v>
      </c>
      <c r="D26" s="53">
        <v>3</v>
      </c>
      <c r="E26" s="5"/>
      <c r="F26" s="34">
        <f>0.05*ROUND(C26*D26/0.05,0)</f>
        <v>0</v>
      </c>
      <c r="H26" s="44" t="s">
        <v>55</v>
      </c>
      <c r="I26" s="44" t="s">
        <v>55</v>
      </c>
    </row>
    <row r="27" spans="1:9" x14ac:dyDescent="0.2">
      <c r="A27" s="4">
        <v>141</v>
      </c>
      <c r="B27" s="3" t="s">
        <v>33</v>
      </c>
      <c r="C27" s="48">
        <v>0</v>
      </c>
      <c r="D27" s="4"/>
      <c r="E27" s="17"/>
      <c r="F27" s="34">
        <f>C27</f>
        <v>0</v>
      </c>
      <c r="H27" s="44" t="s">
        <v>55</v>
      </c>
      <c r="I27" s="44" t="s">
        <v>55</v>
      </c>
    </row>
    <row r="28" spans="1:9" x14ac:dyDescent="0.2">
      <c r="A28" s="19">
        <v>142</v>
      </c>
      <c r="B28" s="15" t="s">
        <v>9</v>
      </c>
      <c r="C28" s="48">
        <v>10000</v>
      </c>
      <c r="D28" s="4"/>
      <c r="E28" s="17"/>
      <c r="F28" s="34">
        <f>C28</f>
        <v>10000</v>
      </c>
      <c r="H28" s="44" t="s">
        <v>55</v>
      </c>
      <c r="I28" s="44" t="s">
        <v>55</v>
      </c>
    </row>
    <row r="29" spans="1:9" x14ac:dyDescent="0.2">
      <c r="A29" s="4">
        <v>151</v>
      </c>
      <c r="B29" s="3" t="s">
        <v>31</v>
      </c>
      <c r="C29" s="48">
        <v>0</v>
      </c>
      <c r="D29" s="4"/>
      <c r="E29" s="17"/>
      <c r="F29" s="34">
        <f>C29</f>
        <v>0</v>
      </c>
      <c r="H29" s="44" t="s">
        <v>55</v>
      </c>
      <c r="I29" s="44" t="s">
        <v>55</v>
      </c>
    </row>
    <row r="30" spans="1:9" x14ac:dyDescent="0.2">
      <c r="A30" s="19">
        <v>161</v>
      </c>
      <c r="B30" s="15" t="s">
        <v>37</v>
      </c>
      <c r="C30" s="48">
        <v>72500</v>
      </c>
      <c r="D30" s="4"/>
      <c r="E30" s="42">
        <v>8.0000000000000002E-3</v>
      </c>
      <c r="F30" s="34">
        <f>0.05*ROUND(C30*E30/0.05,0)</f>
        <v>580</v>
      </c>
      <c r="H30" s="44" t="s">
        <v>55</v>
      </c>
      <c r="I30" s="44" t="s">
        <v>55</v>
      </c>
    </row>
    <row r="31" spans="1:9" x14ac:dyDescent="0.2">
      <c r="A31" s="19">
        <v>162</v>
      </c>
      <c r="B31" s="15" t="s">
        <v>49</v>
      </c>
      <c r="C31" s="48">
        <v>0</v>
      </c>
      <c r="D31" s="53">
        <v>18</v>
      </c>
      <c r="E31" s="36"/>
      <c r="F31" s="34">
        <f>0.05*ROUND(C31*D31/0.05,0)</f>
        <v>0</v>
      </c>
      <c r="H31" s="44" t="s">
        <v>55</v>
      </c>
      <c r="I31" s="44" t="s">
        <v>55</v>
      </c>
    </row>
    <row r="32" spans="1:9" x14ac:dyDescent="0.2">
      <c r="A32" s="4">
        <v>302</v>
      </c>
      <c r="B32" s="3" t="s">
        <v>14</v>
      </c>
      <c r="C32" s="48">
        <v>0</v>
      </c>
      <c r="D32" s="4"/>
      <c r="E32" s="17"/>
      <c r="F32" s="34">
        <f>C32</f>
        <v>0</v>
      </c>
      <c r="H32" s="39" t="s">
        <v>57</v>
      </c>
      <c r="I32" s="39" t="s">
        <v>57</v>
      </c>
    </row>
    <row r="33" spans="1:9" x14ac:dyDescent="0.2">
      <c r="A33" s="4">
        <v>304</v>
      </c>
      <c r="B33" s="3" t="s">
        <v>13</v>
      </c>
      <c r="C33" s="48">
        <v>0</v>
      </c>
      <c r="D33" s="4"/>
      <c r="E33" s="17"/>
      <c r="F33" s="34">
        <f t="shared" ref="F33:F34" si="1">C33</f>
        <v>0</v>
      </c>
      <c r="H33" s="39" t="s">
        <v>57</v>
      </c>
      <c r="I33" s="39" t="s">
        <v>57</v>
      </c>
    </row>
    <row r="34" spans="1:9" x14ac:dyDescent="0.2">
      <c r="A34" s="4">
        <v>306</v>
      </c>
      <c r="B34" s="3" t="s">
        <v>58</v>
      </c>
      <c r="C34" s="48">
        <v>1278</v>
      </c>
      <c r="D34" s="4"/>
      <c r="E34" s="17"/>
      <c r="F34" s="34">
        <f t="shared" si="1"/>
        <v>1278</v>
      </c>
      <c r="I34" s="39" t="s">
        <v>57</v>
      </c>
    </row>
    <row r="35" spans="1:9" x14ac:dyDescent="0.2">
      <c r="A35" s="19">
        <v>201</v>
      </c>
      <c r="B35" s="15" t="s">
        <v>10</v>
      </c>
      <c r="C35" s="47">
        <v>200</v>
      </c>
      <c r="D35" s="53">
        <v>2</v>
      </c>
      <c r="E35" s="6"/>
      <c r="F35" s="34">
        <f>0.05*ROUND(C35*D35/0.05,0)</f>
        <v>400</v>
      </c>
    </row>
    <row r="36" spans="1:9" x14ac:dyDescent="0.2">
      <c r="A36" s="19">
        <v>201</v>
      </c>
      <c r="B36" s="15" t="s">
        <v>10</v>
      </c>
      <c r="C36" s="46">
        <v>200</v>
      </c>
      <c r="D36" s="53">
        <v>0</v>
      </c>
      <c r="E36" s="50">
        <v>1</v>
      </c>
      <c r="F36" s="34">
        <f>0.05*ROUND(C36*E36*D36/0.05,0)</f>
        <v>0</v>
      </c>
      <c r="H36" s="17"/>
      <c r="I36" s="17"/>
    </row>
    <row r="37" spans="1:9" x14ac:dyDescent="0.2">
      <c r="A37" s="19">
        <v>202</v>
      </c>
      <c r="B37" s="15" t="s">
        <v>11</v>
      </c>
      <c r="C37" s="47">
        <v>250</v>
      </c>
      <c r="D37" s="53">
        <v>2</v>
      </c>
      <c r="E37" s="6"/>
      <c r="F37" s="34">
        <f>0.05*ROUND(C37*D37/0.05,0)</f>
        <v>500</v>
      </c>
    </row>
    <row r="38" spans="1:9" x14ac:dyDescent="0.2">
      <c r="A38" s="19">
        <v>202</v>
      </c>
      <c r="B38" s="15" t="s">
        <v>11</v>
      </c>
      <c r="C38" s="46">
        <v>250</v>
      </c>
      <c r="D38" s="53">
        <v>0</v>
      </c>
      <c r="E38" s="50">
        <v>1</v>
      </c>
      <c r="F38" s="34">
        <f>0.05*ROUND(C38*E38*D38/0.05,0)</f>
        <v>0</v>
      </c>
    </row>
    <row r="39" spans="1:9" x14ac:dyDescent="0.2">
      <c r="A39" s="19">
        <v>301</v>
      </c>
      <c r="B39" s="15" t="s">
        <v>47</v>
      </c>
      <c r="C39" s="34"/>
      <c r="D39" s="36"/>
      <c r="E39" s="36"/>
      <c r="F39" s="34">
        <f>-F30</f>
        <v>-580</v>
      </c>
    </row>
    <row r="40" spans="1:9" x14ac:dyDescent="0.2">
      <c r="A40" s="19">
        <v>302</v>
      </c>
      <c r="B40" s="15" t="s">
        <v>50</v>
      </c>
      <c r="C40" s="34"/>
      <c r="D40" s="36"/>
      <c r="E40" s="36"/>
      <c r="F40" s="34">
        <f>-F31</f>
        <v>0</v>
      </c>
    </row>
    <row r="41" spans="1:9" x14ac:dyDescent="0.2">
      <c r="A41" s="4">
        <v>302</v>
      </c>
      <c r="B41" s="3" t="s">
        <v>51</v>
      </c>
      <c r="C41" s="34"/>
      <c r="D41" s="4"/>
      <c r="E41" s="17"/>
      <c r="F41" s="34">
        <f>-F32</f>
        <v>0</v>
      </c>
    </row>
    <row r="42" spans="1:9" x14ac:dyDescent="0.2">
      <c r="A42" s="4">
        <v>304</v>
      </c>
      <c r="B42" s="3" t="s">
        <v>52</v>
      </c>
      <c r="C42" s="34"/>
      <c r="D42" s="4"/>
      <c r="E42" s="17"/>
      <c r="F42" s="34">
        <f>-F33</f>
        <v>0</v>
      </c>
    </row>
    <row r="43" spans="1:9" x14ac:dyDescent="0.2">
      <c r="A43" s="4">
        <v>306</v>
      </c>
      <c r="B43" s="3" t="s">
        <v>53</v>
      </c>
      <c r="C43" s="34"/>
      <c r="D43" s="4"/>
      <c r="E43" s="17"/>
      <c r="F43" s="34">
        <f>-F34</f>
        <v>-1278</v>
      </c>
    </row>
    <row r="44" spans="1:9" x14ac:dyDescent="0.2">
      <c r="A44" s="19">
        <v>400</v>
      </c>
      <c r="B44" s="30" t="s">
        <v>34</v>
      </c>
      <c r="C44" s="18"/>
      <c r="D44" s="15"/>
      <c r="E44" s="19"/>
      <c r="F44" s="40">
        <f>SUM(F13:F43)</f>
        <v>14095.3</v>
      </c>
    </row>
    <row r="45" spans="1:9" x14ac:dyDescent="0.2">
      <c r="A45" s="19"/>
      <c r="B45" s="15"/>
      <c r="C45" s="36"/>
      <c r="D45" s="36"/>
      <c r="E45" s="36"/>
      <c r="F45" s="18"/>
    </row>
    <row r="46" spans="1:9" x14ac:dyDescent="0.2">
      <c r="A46" s="37"/>
      <c r="B46" s="30" t="s">
        <v>35</v>
      </c>
      <c r="C46" s="30"/>
      <c r="D46" s="30"/>
      <c r="E46" s="37"/>
      <c r="F46" s="38"/>
    </row>
    <row r="47" spans="1:9" s="9" customFormat="1" x14ac:dyDescent="0.2">
      <c r="A47" s="31" t="s">
        <v>23</v>
      </c>
      <c r="B47" s="32" t="s">
        <v>24</v>
      </c>
      <c r="C47" s="31" t="s">
        <v>36</v>
      </c>
      <c r="D47" s="31" t="s">
        <v>26</v>
      </c>
      <c r="E47" s="31" t="s">
        <v>27</v>
      </c>
      <c r="F47" s="33" t="s">
        <v>28</v>
      </c>
      <c r="H47" s="44"/>
      <c r="I47" s="44"/>
    </row>
    <row r="48" spans="1:9" x14ac:dyDescent="0.2">
      <c r="A48" s="19">
        <v>501</v>
      </c>
      <c r="B48" s="62" t="s">
        <v>73</v>
      </c>
      <c r="C48" s="46">
        <f>SUM(F13:F31)-SUM(F32:F33)</f>
        <v>13775.3</v>
      </c>
      <c r="D48" s="15"/>
      <c r="E48" s="63">
        <v>5.2999999999999999E-2</v>
      </c>
      <c r="F48" s="34">
        <f>0.05*ROUND(C48*E48/0.05,0)</f>
        <v>730.1</v>
      </c>
      <c r="H48" s="57" t="s">
        <v>67</v>
      </c>
    </row>
    <row r="49" spans="1:9" x14ac:dyDescent="0.2">
      <c r="A49" s="19">
        <v>511</v>
      </c>
      <c r="B49" s="15" t="s">
        <v>60</v>
      </c>
      <c r="C49" s="46">
        <f>IF(C13&gt;12350,MIN(C48,12350),C48)</f>
        <v>13775.3</v>
      </c>
      <c r="D49" s="15"/>
      <c r="E49" s="63">
        <v>1.0999999999999999E-2</v>
      </c>
      <c r="F49" s="34">
        <f t="shared" ref="F49:F51" si="2">0.05*ROUND(C49*E49/0.05,0)</f>
        <v>151.55000000000001</v>
      </c>
      <c r="H49" s="57" t="s">
        <v>67</v>
      </c>
    </row>
    <row r="50" spans="1:9" x14ac:dyDescent="0.2">
      <c r="A50" s="19">
        <v>512</v>
      </c>
      <c r="B50" s="15" t="s">
        <v>61</v>
      </c>
      <c r="C50" s="46">
        <f>MAX(C48-C49,0)</f>
        <v>0</v>
      </c>
      <c r="D50" s="15"/>
      <c r="E50" s="63">
        <v>5.0000000000000001E-3</v>
      </c>
      <c r="F50" s="34">
        <f t="shared" si="2"/>
        <v>0</v>
      </c>
      <c r="H50" s="57" t="s">
        <v>67</v>
      </c>
    </row>
    <row r="51" spans="1:9" x14ac:dyDescent="0.2">
      <c r="A51" s="19">
        <v>521</v>
      </c>
      <c r="B51" s="15" t="s">
        <v>1</v>
      </c>
      <c r="C51" s="46">
        <f>IF(C13&gt;12350,MIN(SUM(F13:F31)-SUM(F32:F34),12350),SUM(F13:F31)-SUM(F32:F34))</f>
        <v>12497.3</v>
      </c>
      <c r="D51" s="15"/>
      <c r="E51" s="64">
        <v>1.43E-2</v>
      </c>
      <c r="F51" s="34">
        <f t="shared" si="2"/>
        <v>178.70000000000002</v>
      </c>
      <c r="H51" s="57" t="s">
        <v>67</v>
      </c>
    </row>
    <row r="52" spans="1:9" x14ac:dyDescent="0.2">
      <c r="A52" s="4">
        <v>531</v>
      </c>
      <c r="B52" s="3" t="s">
        <v>62</v>
      </c>
      <c r="C52" s="49">
        <v>400</v>
      </c>
      <c r="D52" s="11"/>
      <c r="E52" s="65"/>
      <c r="F52" s="34">
        <f>C52</f>
        <v>400</v>
      </c>
      <c r="H52" s="57"/>
    </row>
    <row r="53" spans="1:9" x14ac:dyDescent="0.2">
      <c r="A53" s="19">
        <v>541</v>
      </c>
      <c r="B53" s="15" t="s">
        <v>0</v>
      </c>
      <c r="C53" s="46">
        <f>C48</f>
        <v>13775.3</v>
      </c>
      <c r="D53" s="15"/>
      <c r="E53" s="66">
        <v>6.0000000000000001E-3</v>
      </c>
      <c r="F53" s="34">
        <f>0.05*ROUND(C53*E53/0.05,0)</f>
        <v>82.65</v>
      </c>
      <c r="H53" s="57" t="s">
        <v>67</v>
      </c>
    </row>
    <row r="54" spans="1:9" x14ac:dyDescent="0.2">
      <c r="A54" s="19">
        <v>600</v>
      </c>
      <c r="B54" s="30" t="s">
        <v>2</v>
      </c>
      <c r="C54" s="15"/>
      <c r="D54" s="15"/>
      <c r="E54" s="19"/>
      <c r="F54" s="40">
        <f>SUM(F48:F53)</f>
        <v>1543.0000000000002</v>
      </c>
    </row>
    <row r="55" spans="1:9" x14ac:dyDescent="0.2">
      <c r="A55" s="19"/>
      <c r="B55" s="30"/>
      <c r="C55" s="15"/>
      <c r="D55" s="15"/>
      <c r="E55" s="19"/>
      <c r="F55" s="40"/>
    </row>
    <row r="56" spans="1:9" x14ac:dyDescent="0.2">
      <c r="A56" s="19">
        <v>700</v>
      </c>
      <c r="B56" s="30" t="s">
        <v>20</v>
      </c>
      <c r="C56" s="15"/>
      <c r="D56" s="15"/>
      <c r="E56" s="19"/>
      <c r="F56" s="40">
        <f>F44-F54</f>
        <v>12552.3</v>
      </c>
    </row>
    <row r="57" spans="1:9" x14ac:dyDescent="0.2">
      <c r="A57" s="19"/>
      <c r="B57" s="15"/>
      <c r="C57" s="36"/>
      <c r="D57" s="36"/>
      <c r="E57" s="36"/>
      <c r="F57" s="18"/>
    </row>
    <row r="58" spans="1:9" x14ac:dyDescent="0.2">
      <c r="A58" s="37"/>
      <c r="B58" s="30" t="s">
        <v>19</v>
      </c>
      <c r="C58" s="30"/>
      <c r="D58" s="30"/>
      <c r="E58" s="37"/>
      <c r="F58" s="38"/>
    </row>
    <row r="59" spans="1:9" s="9" customFormat="1" x14ac:dyDescent="0.2">
      <c r="A59" s="31" t="s">
        <v>23</v>
      </c>
      <c r="B59" s="32" t="s">
        <v>24</v>
      </c>
      <c r="C59" s="32" t="s">
        <v>25</v>
      </c>
      <c r="D59" s="32"/>
      <c r="E59" s="31"/>
      <c r="F59" s="33" t="s">
        <v>28</v>
      </c>
      <c r="H59" s="44"/>
      <c r="I59" s="44"/>
    </row>
    <row r="60" spans="1:9" x14ac:dyDescent="0.2">
      <c r="A60" s="4">
        <v>801</v>
      </c>
      <c r="B60" s="3" t="s">
        <v>63</v>
      </c>
      <c r="C60" s="34">
        <v>127.8</v>
      </c>
      <c r="D60" s="4"/>
      <c r="E60" s="17"/>
      <c r="F60" s="34">
        <f t="shared" ref="F60:F63" si="3">C60</f>
        <v>127.8</v>
      </c>
    </row>
    <row r="61" spans="1:9" x14ac:dyDescent="0.2">
      <c r="A61" s="19">
        <v>802</v>
      </c>
      <c r="B61" s="15" t="s">
        <v>64</v>
      </c>
      <c r="C61" s="34">
        <v>500</v>
      </c>
      <c r="D61" s="4"/>
      <c r="E61" s="17"/>
      <c r="F61" s="34">
        <f t="shared" si="3"/>
        <v>500</v>
      </c>
    </row>
    <row r="62" spans="1:9" x14ac:dyDescent="0.2">
      <c r="A62" s="19">
        <v>811</v>
      </c>
      <c r="B62" s="15" t="s">
        <v>65</v>
      </c>
      <c r="C62" s="34">
        <v>100</v>
      </c>
      <c r="D62" s="4"/>
      <c r="E62" s="17"/>
      <c r="F62" s="34">
        <f t="shared" si="3"/>
        <v>100</v>
      </c>
    </row>
    <row r="63" spans="1:9" x14ac:dyDescent="0.2">
      <c r="A63" s="4">
        <v>821</v>
      </c>
      <c r="B63" s="3" t="s">
        <v>66</v>
      </c>
      <c r="C63" s="34">
        <v>-220</v>
      </c>
      <c r="D63" s="4"/>
      <c r="E63" s="17"/>
      <c r="F63" s="34">
        <f t="shared" si="3"/>
        <v>-220</v>
      </c>
    </row>
    <row r="64" spans="1:9" x14ac:dyDescent="0.2">
      <c r="A64" s="19">
        <v>900</v>
      </c>
      <c r="B64" s="30" t="s">
        <v>21</v>
      </c>
      <c r="C64" s="15"/>
      <c r="D64" s="15"/>
      <c r="E64" s="19"/>
      <c r="F64" s="40">
        <f>F56+SUM(F60:F63)</f>
        <v>13060.099999999999</v>
      </c>
    </row>
    <row r="65" spans="1:9" x14ac:dyDescent="0.2">
      <c r="A65" s="15"/>
      <c r="B65" s="15"/>
      <c r="C65" s="36"/>
      <c r="D65" s="36"/>
      <c r="E65" s="36"/>
      <c r="F65" s="18"/>
    </row>
    <row r="66" spans="1:9" x14ac:dyDescent="0.2">
      <c r="A66" s="15"/>
      <c r="B66" s="15" t="s">
        <v>15</v>
      </c>
      <c r="C66" s="15" t="s">
        <v>18</v>
      </c>
      <c r="D66" s="15"/>
      <c r="E66" s="19"/>
      <c r="F66" s="18"/>
    </row>
    <row r="67" spans="1:9" x14ac:dyDescent="0.2">
      <c r="A67" s="15"/>
      <c r="B67" s="15" t="s">
        <v>3</v>
      </c>
      <c r="C67" s="29" t="s">
        <v>42</v>
      </c>
      <c r="D67" s="41"/>
      <c r="E67" s="41"/>
      <c r="F67" s="18"/>
    </row>
    <row r="68" spans="1:9" x14ac:dyDescent="0.2">
      <c r="A68" s="15"/>
      <c r="B68" s="15" t="s">
        <v>4</v>
      </c>
      <c r="C68" s="26">
        <f ca="1">MIN(WORKDAY(WORKDAY(DATE(YEAR($H$4),MONTH($H$4),25),1),-1),WORKDAY(WORKDAY(DATE(YEAR($H$4),12,24),1),-1))</f>
        <v>44859</v>
      </c>
      <c r="D68" s="15"/>
      <c r="E68" s="19"/>
      <c r="F68" s="10"/>
      <c r="H68" s="45"/>
      <c r="I68" s="45"/>
    </row>
    <row r="69" spans="1:9" x14ac:dyDescent="0.2">
      <c r="A69" s="15"/>
      <c r="B69" s="23"/>
      <c r="C69" s="67"/>
      <c r="D69" s="23"/>
      <c r="E69" s="23"/>
      <c r="F69" s="23"/>
    </row>
    <row r="70" spans="1:9" x14ac:dyDescent="0.2">
      <c r="B70" s="24"/>
      <c r="C70" s="67"/>
      <c r="D70" s="24"/>
      <c r="E70" s="24"/>
      <c r="F70" s="24"/>
    </row>
    <row r="71" spans="1:9" x14ac:dyDescent="0.2">
      <c r="A71" s="2"/>
      <c r="B71" s="2"/>
      <c r="C71" s="68"/>
      <c r="D71" s="1"/>
      <c r="E71" s="7"/>
      <c r="F71" s="1"/>
    </row>
    <row r="72" spans="1:9" x14ac:dyDescent="0.2">
      <c r="C72" s="67"/>
    </row>
    <row r="73" spans="1:9" x14ac:dyDescent="0.2">
      <c r="C73" s="67"/>
    </row>
  </sheetData>
  <sheetProtection sheet="1" objects="1" scenarios="1"/>
  <mergeCells count="3">
    <mergeCell ref="H4:I4"/>
    <mergeCell ref="H3:I3"/>
    <mergeCell ref="A9:B9"/>
  </mergeCells>
  <conditionalFormatting sqref="G18">
    <cfRule type="cellIs" dxfId="0" priority="1" stopIfTrue="1" operator="equal">
      <formula>"Fehler!"</formula>
    </cfRule>
  </conditionalFormatting>
  <pageMargins left="1.04" right="0.66" top="0.39" bottom="0.37" header="0.17" footer="0.1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Erläuterung</vt:lpstr>
      <vt:lpstr>Vorlage1</vt:lpstr>
      <vt:lpstr>Vorlage2</vt:lpstr>
      <vt:lpstr>Vorlage3</vt:lpstr>
      <vt:lpstr>Vorlage1!Druckbereich</vt:lpstr>
      <vt:lpstr>Vorlage2!Druckbereich</vt:lpstr>
      <vt:lpstr>Vorlage3!Druckbereich</vt:lpstr>
    </vt:vector>
  </TitlesOfParts>
  <Company>WEKA MEDIA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Mehmetaj, Leotrim</dc:creator>
  <cp:lastModifiedBy>Jäggi, Peter</cp:lastModifiedBy>
  <dcterms:created xsi:type="dcterms:W3CDTF">2022-06-07T14:18:51Z</dcterms:created>
  <dcterms:modified xsi:type="dcterms:W3CDTF">2022-07-14T05:09:22Z</dcterms:modified>
</cp:coreProperties>
</file>